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9465" windowHeight="6195" activeTab="0"/>
  </bookViews>
  <sheets>
    <sheet name="Fjerkræ" sheetId="1" r:id="rId1"/>
  </sheets>
  <definedNames/>
  <calcPr fullCalcOnLoad="1"/>
</workbook>
</file>

<file path=xl/comments1.xml><?xml version="1.0" encoding="utf-8"?>
<comments xmlns="http://schemas.openxmlformats.org/spreadsheetml/2006/main">
  <authors>
    <author>HCH</author>
  </authors>
  <commentList>
    <comment ref="AD17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Mht sikkerhedsgrænserne for lugten , så er der brugt en meget simpel løsning, hvor kurverne parallelforskydes, så  Differencen på det stejle stykke er 1,28*RMSE – det skulle give 80 %’s sikkerhedsgrænser.
My-max bestemmer hældningen på det lige stykke og bruges til at bestemme, hvor meget kurverne skal forskydes i forhold til x-aksen. Der anvendes en gennemsnitsværdi for My-max. Det er en tilnærmelse, men burde ikke udgøre det store problem de øvrige usikkerheder taget i betragtning.
(Log10z-log10zo=(My/2,303)*(t-to)
</t>
        </r>
      </text>
    </comment>
    <comment ref="K119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R119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19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S119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20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21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22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23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24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25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26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27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28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29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30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31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32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33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34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35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36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37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38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39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40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41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42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43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44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45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46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47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48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49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50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51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52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53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54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55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56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57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58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59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60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61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62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63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64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65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66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67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68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  <comment ref="V169" authorId="0">
      <text>
        <r>
          <rPr>
            <b/>
            <sz val="8"/>
            <rFont val="Tahoma"/>
            <family val="2"/>
          </rPr>
          <t>HCH:</t>
        </r>
        <r>
          <rPr>
            <sz val="8"/>
            <rFont val="Tahoma"/>
            <family val="2"/>
          </rPr>
          <t xml:space="preserve">
Der forekommer nogen gange fejl i "nederste" linie sandsynligvis pga. afrundingsfejl i Excel - derfor er formlerne ændret herfra og ned
</t>
        </r>
      </text>
    </comment>
  </commentList>
</comments>
</file>

<file path=xl/sharedStrings.xml><?xml version="1.0" encoding="utf-8"?>
<sst xmlns="http://schemas.openxmlformats.org/spreadsheetml/2006/main" count="85" uniqueCount="57">
  <si>
    <t>Temperatur</t>
  </si>
  <si>
    <t>RMSE</t>
  </si>
  <si>
    <t>h</t>
  </si>
  <si>
    <t>dag</t>
  </si>
  <si>
    <t>Gennemsnit</t>
  </si>
  <si>
    <t>Spredning</t>
  </si>
  <si>
    <t>log cfu/cm2</t>
  </si>
  <si>
    <t>dage</t>
  </si>
  <si>
    <t>°C i</t>
  </si>
  <si>
    <t>timer</t>
  </si>
  <si>
    <t>µmax</t>
  </si>
  <si>
    <t>Ac</t>
  </si>
  <si>
    <t>log(CFU)</t>
  </si>
  <si>
    <t>Beta1</t>
  </si>
  <si>
    <t>Log(Nmax)</t>
  </si>
  <si>
    <t>"Start"-kimtal</t>
  </si>
  <si>
    <t>Timer</t>
  </si>
  <si>
    <t>- std</t>
  </si>
  <si>
    <t>+ std</t>
  </si>
  <si>
    <t>-std</t>
  </si>
  <si>
    <t>+std</t>
  </si>
  <si>
    <t>Psykrotroft kimtal ved start - dyrkning ved 6,5 °C i 10 døgn</t>
  </si>
  <si>
    <t>Pakkemetode</t>
  </si>
  <si>
    <t>Aerob</t>
  </si>
  <si>
    <t>Vacuumpak</t>
  </si>
  <si>
    <t>Vækst</t>
  </si>
  <si>
    <t>Aerobt</t>
  </si>
  <si>
    <t>Holdbarhed</t>
  </si>
  <si>
    <t>Vakuum</t>
  </si>
  <si>
    <t>BetaO</t>
  </si>
  <si>
    <t>k</t>
  </si>
  <si>
    <r>
      <t>"Log(N</t>
    </r>
    <r>
      <rPr>
        <b/>
        <vertAlign val="subscript"/>
        <sz val="10"/>
        <rFont val="Arial"/>
        <family val="2"/>
      </rPr>
      <t>lugt</t>
    </r>
    <r>
      <rPr>
        <b/>
        <sz val="10"/>
        <rFont val="Arial"/>
        <family val="2"/>
      </rPr>
      <t>)"</t>
    </r>
  </si>
  <si>
    <t>Parametre for vækst og holdbarhed</t>
  </si>
  <si>
    <t>Hjælpe variabel</t>
  </si>
  <si>
    <r>
      <t>Log(N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)</t>
    </r>
  </si>
  <si>
    <t>Eksp(-h)</t>
  </si>
  <si>
    <t>MAP</t>
  </si>
  <si>
    <t>Nøl</t>
  </si>
  <si>
    <t>Nølrest</t>
  </si>
  <si>
    <t>LogNmax</t>
  </si>
  <si>
    <r>
      <t xml:space="preserve">Lugt </t>
    </r>
    <r>
      <rPr>
        <sz val="10"/>
        <rFont val="Calibri"/>
        <family val="2"/>
      </rPr>
      <t>µ</t>
    </r>
    <r>
      <rPr>
        <sz val="10"/>
        <rFont val="Arial"/>
        <family val="0"/>
      </rPr>
      <t>max</t>
    </r>
  </si>
  <si>
    <t>Betydende rest</t>
  </si>
  <si>
    <t>Slutkimtal</t>
  </si>
  <si>
    <t>Slut Ac</t>
  </si>
  <si>
    <t>Lugt</t>
  </si>
  <si>
    <t>"Log(NO)"</t>
  </si>
  <si>
    <t>Konfidensinterval</t>
  </si>
  <si>
    <t>Dag</t>
  </si>
  <si>
    <t>Hjælpevariabel</t>
  </si>
  <si>
    <t>x-forskyd</t>
  </si>
  <si>
    <t>Tæller</t>
  </si>
  <si>
    <t>Forskydning på x-aksen</t>
  </si>
  <si>
    <t>Konfindensinterval - 80%</t>
  </si>
  <si>
    <t>n-Cl</t>
  </si>
  <si>
    <t>ø - cl</t>
  </si>
  <si>
    <t>NB: værdierne for alt andet end MAP er fra svinekødsmodellen</t>
  </si>
  <si>
    <r>
      <t>Fjerkræ - MAP-pakket (70 %O</t>
    </r>
    <r>
      <rPr>
        <b/>
        <vertAlign val="subscript"/>
        <sz val="16"/>
        <color indexed="10"/>
        <rFont val="Arial"/>
        <family val="2"/>
      </rPr>
      <t>2</t>
    </r>
    <r>
      <rPr>
        <b/>
        <sz val="16"/>
        <color indexed="10"/>
        <rFont val="Arial"/>
        <family val="2"/>
      </rPr>
      <t>+30 % CO</t>
    </r>
    <r>
      <rPr>
        <b/>
        <vertAlign val="subscript"/>
        <sz val="16"/>
        <color indexed="10"/>
        <rFont val="Arial"/>
        <family val="2"/>
      </rPr>
      <t>2</t>
    </r>
    <r>
      <rPr>
        <b/>
        <sz val="16"/>
        <color indexed="10"/>
        <rFont val="Arial"/>
        <family val="2"/>
      </rPr>
      <t xml:space="preserve">) - Fersk eller marineret (&lt;=0,8 % NaCl) version 1.0 </t>
    </r>
  </si>
</sst>
</file>

<file path=xl/styles.xml><?xml version="1.0" encoding="utf-8"?>
<styleSheet xmlns="http://schemas.openxmlformats.org/spreadsheetml/2006/main">
  <numFmts count="3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  <numFmt numFmtId="182" formatCode="0.0000"/>
    <numFmt numFmtId="183" formatCode="0.00000"/>
    <numFmt numFmtId="184" formatCode="mmm/yyyy"/>
    <numFmt numFmtId="185" formatCode="0.0"/>
    <numFmt numFmtId="186" formatCode="[$-406]d\.\ mmmm\ yyyy"/>
    <numFmt numFmtId="187" formatCode="0.000"/>
    <numFmt numFmtId="188" formatCode="0.0000000"/>
    <numFmt numFmtId="189" formatCode="0.00000000"/>
    <numFmt numFmtId="190" formatCode="0.000000"/>
    <numFmt numFmtId="191" formatCode="0.000000000"/>
    <numFmt numFmtId="192" formatCode="0.0000000000"/>
    <numFmt numFmtId="193" formatCode="\!\!\!\!"/>
    <numFmt numFmtId="194" formatCode=";;;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name val="Calibri"/>
      <family val="2"/>
    </font>
    <font>
      <b/>
      <vertAlign val="subscript"/>
      <sz val="10"/>
      <name val="Arial"/>
      <family val="2"/>
    </font>
    <font>
      <sz val="8"/>
      <name val="Tahoma"/>
      <family val="2"/>
    </font>
    <font>
      <b/>
      <vertAlign val="subscript"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0" fillId="24" borderId="3" applyNumberFormat="0" applyAlignment="0" applyProtection="0"/>
    <xf numFmtId="0" fontId="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94" fontId="0" fillId="0" borderId="0" xfId="0" applyNumberFormat="1" applyAlignment="1">
      <alignment/>
    </xf>
    <xf numFmtId="194" fontId="0" fillId="0" borderId="0" xfId="0" applyNumberFormat="1" applyFill="1" applyAlignment="1">
      <alignment/>
    </xf>
    <xf numFmtId="194" fontId="0" fillId="0" borderId="0" xfId="0" applyNumberFormat="1" applyAlignment="1" quotePrefix="1">
      <alignment/>
    </xf>
    <xf numFmtId="194" fontId="0" fillId="0" borderId="0" xfId="0" applyNumberFormat="1" applyBorder="1" applyAlignment="1">
      <alignment/>
    </xf>
    <xf numFmtId="194" fontId="50" fillId="0" borderId="0" xfId="0" applyNumberFormat="1" applyFont="1" applyBorder="1" applyAlignment="1">
      <alignment/>
    </xf>
    <xf numFmtId="194" fontId="0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194" fontId="0" fillId="0" borderId="0" xfId="0" applyNumberFormat="1" applyAlignment="1" applyProtection="1">
      <alignment/>
      <protection/>
    </xf>
    <xf numFmtId="194" fontId="0" fillId="0" borderId="0" xfId="0" applyNumberFormat="1" applyBorder="1" applyAlignment="1">
      <alignment/>
    </xf>
    <xf numFmtId="194" fontId="0" fillId="0" borderId="0" xfId="0" applyNumberFormat="1" applyBorder="1" applyAlignment="1">
      <alignment horizontal="center"/>
    </xf>
    <xf numFmtId="194" fontId="2" fillId="0" borderId="0" xfId="0" applyNumberFormat="1" applyFont="1" applyBorder="1" applyAlignment="1">
      <alignment/>
    </xf>
    <xf numFmtId="194" fontId="0" fillId="0" borderId="0" xfId="0" applyNumberFormat="1" applyFill="1" applyBorder="1" applyAlignment="1">
      <alignment/>
    </xf>
    <xf numFmtId="194" fontId="0" fillId="0" borderId="0" xfId="0" applyNumberFormat="1" applyFont="1" applyAlignment="1">
      <alignment horizontal="right"/>
    </xf>
    <xf numFmtId="194" fontId="0" fillId="0" borderId="0" xfId="0" applyNumberFormat="1" applyFont="1" applyAlignment="1">
      <alignment horizontal="right"/>
    </xf>
    <xf numFmtId="194" fontId="0" fillId="0" borderId="0" xfId="0" applyNumberFormat="1" applyFont="1" applyBorder="1" applyAlignment="1">
      <alignment/>
    </xf>
    <xf numFmtId="194" fontId="2" fillId="0" borderId="0" xfId="0" applyNumberFormat="1" applyFont="1" applyBorder="1" applyAlignment="1">
      <alignment horizontal="center"/>
    </xf>
    <xf numFmtId="194" fontId="0" fillId="0" borderId="0" xfId="0" applyNumberFormat="1" applyFont="1" applyBorder="1" applyAlignment="1">
      <alignment horizontal="center"/>
    </xf>
    <xf numFmtId="194" fontId="8" fillId="0" borderId="0" xfId="0" applyNumberFormat="1" applyFont="1" applyBorder="1" applyAlignment="1">
      <alignment horizontal="center"/>
    </xf>
    <xf numFmtId="194" fontId="2" fillId="0" borderId="0" xfId="0" applyNumberFormat="1" applyFont="1" applyFill="1" applyBorder="1" applyAlignment="1">
      <alignment horizontal="center"/>
    </xf>
    <xf numFmtId="194" fontId="2" fillId="0" borderId="0" xfId="0" applyNumberFormat="1" applyFont="1" applyBorder="1" applyAlignment="1">
      <alignment horizontal="right"/>
    </xf>
    <xf numFmtId="0" fontId="0" fillId="33" borderId="0" xfId="0" applyFill="1" applyAlignment="1" applyProtection="1">
      <alignment/>
      <protection locked="0"/>
    </xf>
    <xf numFmtId="0" fontId="0" fillId="0" borderId="0" xfId="0" applyAlignment="1">
      <alignment horizont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Udvikling i kimtal som funktion af dage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gns +/- std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0675"/>
          <c:w val="0.93375"/>
          <c:h val="0.70525"/>
        </c:manualLayout>
      </c:layout>
      <c:scatterChart>
        <c:scatterStyle val="lineMarker"/>
        <c:varyColors val="0"/>
        <c:ser>
          <c:idx val="4"/>
          <c:order val="0"/>
          <c:tx>
            <c:strRef>
              <c:f>Fjerkræ!$L$18</c:f>
              <c:strCache>
                <c:ptCount val="1"/>
                <c:pt idx="0">
                  <c:v>log(CFU)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Fjerkræ!$A$19:$A$118</c:f>
              <c:numCache/>
            </c:numRef>
          </c:xVal>
          <c:yVal>
            <c:numRef>
              <c:f>Fjerkræ!$L$19:$L$118</c:f>
              <c:numCache/>
            </c:numRef>
          </c:yVal>
          <c:smooth val="0"/>
        </c:ser>
        <c:ser>
          <c:idx val="5"/>
          <c:order val="1"/>
          <c:tx>
            <c:strRef>
              <c:f>Fjerkræ!$M$18</c:f>
              <c:strCache>
                <c:ptCount val="1"/>
                <c:pt idx="0">
                  <c:v>- std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Fjerkræ!$A$19:$A$118</c:f>
              <c:numCache/>
            </c:numRef>
          </c:xVal>
          <c:yVal>
            <c:numRef>
              <c:f>Fjerkræ!$M$19:$M$118</c:f>
              <c:numCache/>
            </c:numRef>
          </c:yVal>
          <c:smooth val="0"/>
        </c:ser>
        <c:ser>
          <c:idx val="6"/>
          <c:order val="2"/>
          <c:tx>
            <c:strRef>
              <c:f>Fjerkræ!$N$18</c:f>
              <c:strCache>
                <c:ptCount val="1"/>
                <c:pt idx="0">
                  <c:v>+ std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Fjerkræ!$A$19:$A$118</c:f>
              <c:numCache/>
            </c:numRef>
          </c:xVal>
          <c:yVal>
            <c:numRef>
              <c:f>Fjerkræ!$N$19:$N$118</c:f>
              <c:numCache/>
            </c:numRef>
          </c:yVal>
          <c:smooth val="0"/>
        </c:ser>
        <c:axId val="13684978"/>
        <c:axId val="56055939"/>
      </c:scatterChart>
      <c:valAx>
        <c:axId val="13684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Dage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55939"/>
        <c:crosses val="autoZero"/>
        <c:crossBetween val="midCat"/>
        <c:dispUnits/>
      </c:valAx>
      <c:valAx>
        <c:axId val="56055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cfu</a:t>
                </a:r>
              </a:p>
            </c:rich>
          </c:tx>
          <c:layout>
            <c:manualLayout>
              <c:xMode val="factor"/>
              <c:yMode val="factor"/>
              <c:x val="-0.0015"/>
              <c:y val="0.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849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Udvikling i holdbarhed som funktion af dage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2: Frisk; 4: Acceptabel; 6: Uacceptabel; 8: Fordærv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gns +/- 80 %'s konfidensinterval</a:t>
            </a:r>
          </a:p>
        </c:rich>
      </c:tx>
      <c:layout>
        <c:manualLayout>
          <c:xMode val="factor"/>
          <c:yMode val="factor"/>
          <c:x val="0.020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09"/>
          <c:w val="0.961"/>
          <c:h val="0.71325"/>
        </c:manualLayout>
      </c:layout>
      <c:scatterChart>
        <c:scatterStyle val="lineMarker"/>
        <c:varyColors val="0"/>
        <c:ser>
          <c:idx val="4"/>
          <c:order val="0"/>
          <c:tx>
            <c:v>Gns.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Fjerkræ!$W$19:$W$118</c:f>
              <c:numCache/>
            </c:numRef>
          </c:xVal>
          <c:yVal>
            <c:numRef>
              <c:f>Fjerkræ!$X$19:$X$118</c:f>
              <c:numCache/>
            </c:numRef>
          </c:yVal>
          <c:smooth val="0"/>
        </c:ser>
        <c:ser>
          <c:idx val="5"/>
          <c:order val="1"/>
          <c:tx>
            <c:v>Lcl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Fjerkræ!$W$19:$W$169</c:f>
              <c:numCache/>
            </c:numRef>
          </c:xVal>
          <c:yVal>
            <c:numRef>
              <c:f>Fjerkræ!$Y$19:$Y$119</c:f>
              <c:numCache/>
            </c:numRef>
          </c:yVal>
          <c:smooth val="0"/>
        </c:ser>
        <c:ser>
          <c:idx val="6"/>
          <c:order val="2"/>
          <c:tx>
            <c:v>Ucl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Fjerkræ!$W$19:$W$118</c:f>
              <c:numCache/>
            </c:numRef>
          </c:xVal>
          <c:yVal>
            <c:numRef>
              <c:f>Fjerkræ!$Z$19:$Z$118</c:f>
              <c:numCache/>
            </c:numRef>
          </c:yVal>
          <c:smooth val="0"/>
        </c:ser>
        <c:axId val="34741404"/>
        <c:axId val="44237181"/>
      </c:scatterChart>
      <c:valAx>
        <c:axId val="3474140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Dage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37181"/>
        <c:crosses val="autoZero"/>
        <c:crossBetween val="midCat"/>
        <c:dispUnits/>
      </c:valAx>
      <c:valAx>
        <c:axId val="44237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414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0</xdr:rowOff>
    </xdr:from>
    <xdr:to>
      <xdr:col>8</xdr:col>
      <xdr:colOff>190500</xdr:colOff>
      <xdr:row>29</xdr:row>
      <xdr:rowOff>95250</xdr:rowOff>
    </xdr:to>
    <xdr:graphicFrame>
      <xdr:nvGraphicFramePr>
        <xdr:cNvPr id="1" name="Chart 2"/>
        <xdr:cNvGraphicFramePr/>
      </xdr:nvGraphicFramePr>
      <xdr:xfrm>
        <a:off x="104775" y="2552700"/>
        <a:ext cx="52387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13</xdr:row>
      <xdr:rowOff>0</xdr:rowOff>
    </xdr:from>
    <xdr:to>
      <xdr:col>17</xdr:col>
      <xdr:colOff>47625</xdr:colOff>
      <xdr:row>29</xdr:row>
      <xdr:rowOff>133350</xdr:rowOff>
    </xdr:to>
    <xdr:graphicFrame>
      <xdr:nvGraphicFramePr>
        <xdr:cNvPr id="2" name="Chart 3"/>
        <xdr:cNvGraphicFramePr/>
      </xdr:nvGraphicFramePr>
      <xdr:xfrm>
        <a:off x="5581650" y="2552700"/>
        <a:ext cx="52292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69"/>
  <sheetViews>
    <sheetView tabSelected="1" zoomScalePageLayoutView="0" workbookViewId="0" topLeftCell="A1">
      <selection activeCell="B40" sqref="B40"/>
    </sheetView>
  </sheetViews>
  <sheetFormatPr defaultColWidth="9.140625" defaultRowHeight="12.75"/>
  <cols>
    <col min="1" max="1" width="10.57421875" style="0" customWidth="1"/>
    <col min="2" max="4" width="9.28125" style="0" bestFit="1" customWidth="1"/>
    <col min="5" max="5" width="9.28125" style="0" customWidth="1"/>
    <col min="6" max="11" width="9.8515625" style="0" customWidth="1"/>
    <col min="12" max="12" width="11.00390625" style="0" customWidth="1"/>
    <col min="13" max="14" width="9.28125" style="0" bestFit="1" customWidth="1"/>
    <col min="15" max="15" width="10.28125" style="0" customWidth="1"/>
    <col min="16" max="16" width="4.7109375" style="0" customWidth="1"/>
    <col min="17" max="17" width="10.00390625" style="0" customWidth="1"/>
    <col min="18" max="18" width="11.00390625" style="0" customWidth="1"/>
    <col min="19" max="19" width="11.28125" style="0" customWidth="1"/>
    <col min="20" max="20" width="10.00390625" style="0" customWidth="1"/>
    <col min="21" max="21" width="5.7109375" style="0" customWidth="1"/>
    <col min="22" max="22" width="9.140625" style="0" customWidth="1"/>
    <col min="23" max="23" width="11.8515625" style="0" customWidth="1"/>
    <col min="24" max="24" width="12.00390625" style="0" customWidth="1"/>
    <col min="25" max="25" width="9.57421875" style="0" customWidth="1"/>
    <col min="26" max="26" width="9.28125" style="0" bestFit="1" customWidth="1"/>
    <col min="27" max="27" width="11.421875" style="0" customWidth="1"/>
    <col min="28" max="30" width="11.7109375" style="0" customWidth="1"/>
    <col min="31" max="31" width="12.140625" style="0" customWidth="1"/>
    <col min="32" max="34" width="10.8515625" style="0" customWidth="1"/>
    <col min="37" max="37" width="13.00390625" style="0" bestFit="1" customWidth="1"/>
    <col min="42" max="42" width="9.140625" style="0" customWidth="1"/>
  </cols>
  <sheetData>
    <row r="1" ht="12.75">
      <c r="B1" s="4"/>
    </row>
    <row r="2" spans="1:36" ht="45" customHeight="1">
      <c r="A2" s="5" t="s">
        <v>56</v>
      </c>
      <c r="AJ2" s="6"/>
    </row>
    <row r="4" spans="1:46" ht="12.75">
      <c r="A4" s="1" t="s">
        <v>21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9" t="s">
        <v>32</v>
      </c>
      <c r="AA4" s="12"/>
      <c r="AB4" s="12"/>
      <c r="AC4" s="12"/>
      <c r="AD4" s="12"/>
      <c r="AE4" s="12"/>
      <c r="AF4" s="12"/>
      <c r="AG4" s="12"/>
      <c r="AH4" s="12"/>
      <c r="AI4" s="12"/>
      <c r="AT4" s="1"/>
    </row>
    <row r="5" spans="1:43" ht="12.75" customHeight="1">
      <c r="A5" t="s">
        <v>4</v>
      </c>
      <c r="B5" s="33">
        <v>2.5</v>
      </c>
      <c r="C5" t="s">
        <v>5</v>
      </c>
      <c r="D5" s="33">
        <v>0.9</v>
      </c>
      <c r="E5" t="s">
        <v>6</v>
      </c>
      <c r="J5" s="12"/>
      <c r="K5" s="20">
        <f>(2*$D$5)+(2*$AI$15)</f>
        <v>1.8</v>
      </c>
      <c r="L5" s="12"/>
      <c r="M5" s="27" t="s">
        <v>27</v>
      </c>
      <c r="N5" s="15"/>
      <c r="O5" s="15"/>
      <c r="P5" s="15"/>
      <c r="Q5" s="22"/>
      <c r="R5" s="28" t="s">
        <v>25</v>
      </c>
      <c r="S5" s="22"/>
      <c r="T5" s="22"/>
      <c r="U5" s="15"/>
      <c r="V5" s="22"/>
      <c r="W5" s="28" t="s">
        <v>27</v>
      </c>
      <c r="X5" s="22"/>
      <c r="Y5" s="15"/>
      <c r="Z5" s="15"/>
      <c r="AA5" s="15"/>
      <c r="AB5" s="23"/>
      <c r="AC5" s="23"/>
      <c r="AD5" s="23"/>
      <c r="AE5" s="28" t="s">
        <v>31</v>
      </c>
      <c r="AF5" s="28"/>
      <c r="AG5" s="28"/>
      <c r="AH5" s="23"/>
      <c r="AI5" s="15"/>
      <c r="AJ5" s="3"/>
      <c r="AK5" s="3"/>
      <c r="AL5" s="3"/>
      <c r="AM5" s="3"/>
      <c r="AN5" s="3"/>
      <c r="AO5" s="11"/>
      <c r="AP5" s="3"/>
      <c r="AQ5" s="3"/>
    </row>
    <row r="6" spans="10:43" ht="15.75">
      <c r="J6" s="12"/>
      <c r="K6" s="12"/>
      <c r="L6" s="12"/>
      <c r="M6" s="29" t="s">
        <v>37</v>
      </c>
      <c r="N6" s="29" t="s">
        <v>38</v>
      </c>
      <c r="O6" s="29" t="s">
        <v>42</v>
      </c>
      <c r="P6" s="15"/>
      <c r="Q6" s="30" t="s">
        <v>10</v>
      </c>
      <c r="R6" s="29" t="s">
        <v>35</v>
      </c>
      <c r="S6" s="29" t="s">
        <v>39</v>
      </c>
      <c r="T6" s="29" t="s">
        <v>43</v>
      </c>
      <c r="U6" s="15"/>
      <c r="V6" s="30" t="s">
        <v>10</v>
      </c>
      <c r="W6" s="29" t="s">
        <v>35</v>
      </c>
      <c r="X6" s="29" t="s">
        <v>39</v>
      </c>
      <c r="Y6" s="15"/>
      <c r="Z6" s="15"/>
      <c r="AA6" s="15"/>
      <c r="AB6" s="28" t="s">
        <v>29</v>
      </c>
      <c r="AC6" s="28" t="s">
        <v>13</v>
      </c>
      <c r="AD6" s="28" t="s">
        <v>2</v>
      </c>
      <c r="AE6" s="28" t="s">
        <v>30</v>
      </c>
      <c r="AF6" s="28" t="s">
        <v>14</v>
      </c>
      <c r="AG6" s="28" t="s">
        <v>34</v>
      </c>
      <c r="AH6" s="27" t="s">
        <v>33</v>
      </c>
      <c r="AI6" s="31" t="s">
        <v>1</v>
      </c>
      <c r="AJ6" s="3"/>
      <c r="AK6" s="3"/>
      <c r="AL6" s="3"/>
      <c r="AM6" s="3"/>
      <c r="AN6" s="3"/>
      <c r="AO6" s="3"/>
      <c r="AP6" s="3"/>
      <c r="AQ6" s="3"/>
    </row>
    <row r="7" spans="1:43" ht="12.75">
      <c r="A7" t="s">
        <v>0</v>
      </c>
      <c r="B7" s="33">
        <v>5</v>
      </c>
      <c r="C7" t="s">
        <v>8</v>
      </c>
      <c r="D7" s="33">
        <v>15</v>
      </c>
      <c r="E7" t="s">
        <v>7</v>
      </c>
      <c r="G7" s="2" t="s">
        <v>22</v>
      </c>
      <c r="H7" s="7" t="s">
        <v>36</v>
      </c>
      <c r="J7" s="12" t="s">
        <v>23</v>
      </c>
      <c r="K7" s="12">
        <f>D7</f>
        <v>15</v>
      </c>
      <c r="L7" s="12"/>
      <c r="M7" s="22">
        <f>IF($H7="Aerob",(-0.7955*$B$5)+(6.9632*EXP(-0.0571*B7)),IF($H7="Vacuumpak",(-1.6508*$B$5)+(9.5898*EXP(-0.0657*B7)),IF($H7="MAP",(-0.8523*$B$5)+(18.1968*EXP(-0.1509*B7)),"værdi")))</f>
        <v>6.426216567970065</v>
      </c>
      <c r="N7" s="22">
        <f>M7-D7</f>
        <v>-8.573783432029934</v>
      </c>
      <c r="O7" s="22">
        <f>S7-LN(1+EXP(-Q7*T7)*(EXP(LN(10)*(S7-B5))-1))/LN(10)</f>
        <v>8.992958374059565</v>
      </c>
      <c r="P7" s="15"/>
      <c r="Q7" s="22">
        <f>IF($H7="Aerob",$AB$7*EXP($AC$7*$B7),IF($H7="Vacuumpak",$AB$8*EXP($AC$8*$B7),IF($H7="MAP",$AB$9*EXP($AC$9*$B7),"værdi")))</f>
        <v>0.06540019052955322</v>
      </c>
      <c r="R7" s="22">
        <f>IF($H7="Aerob",EXP(-$AD$7),IF($H7="Vacuumpak",EXP(-$AD$8),IF($H7="MAP",EXP(-$AD$9),"værdi")))</f>
        <v>0.011521965752887057</v>
      </c>
      <c r="S7" s="22">
        <f>IF($H7="Aerob",$AF$7,IF($H7="Vacuumpak",$AF$8,IF($H7="MAP",$AF$9,"værdi")))</f>
        <v>9</v>
      </c>
      <c r="T7" s="22">
        <f>(D7*24)+((1/Q7)*LN(R7+((1-R7)*EXP(-Q7*(D7*24)))))</f>
        <v>291.75096343376117</v>
      </c>
      <c r="U7" s="15"/>
      <c r="V7" s="22">
        <f>IF($H7="Aerob",$AB$11*EXP($AC$11*$B7),IF($H7="Vacuumpak",$AB$12*EXP($AC$12*$B7),IF($H7="MAP",$AB$13*EXP($AC$13*$B7),"værdi")))</f>
        <v>0.07440232597722776</v>
      </c>
      <c r="W7" s="29">
        <f>IF($H7="Aerob",EXP(-$AD$11),IF($H7="Vacuumpak",EXP(-$AD$12),IF($H7="MAP",EXP(-$AD$13),"værdi")))</f>
        <v>0.0002592545915797251</v>
      </c>
      <c r="X7" s="22">
        <v>8</v>
      </c>
      <c r="Y7" s="15"/>
      <c r="Z7" s="28" t="s">
        <v>25</v>
      </c>
      <c r="AA7" s="23" t="s">
        <v>26</v>
      </c>
      <c r="AB7" s="21">
        <v>0.028</v>
      </c>
      <c r="AC7" s="21">
        <v>0.1596</v>
      </c>
      <c r="AD7" s="21">
        <v>1.6508</v>
      </c>
      <c r="AE7" s="15"/>
      <c r="AF7" s="22">
        <v>9</v>
      </c>
      <c r="AG7" s="15"/>
      <c r="AH7" s="15">
        <f>EXP(-AD7)</f>
        <v>0.1918963301334433</v>
      </c>
      <c r="AI7" s="15">
        <v>0.68</v>
      </c>
      <c r="AJ7" s="3"/>
      <c r="AK7" s="3"/>
      <c r="AL7" s="3"/>
      <c r="AM7" s="3"/>
      <c r="AN7" s="11"/>
      <c r="AO7" s="3"/>
      <c r="AP7" s="3"/>
      <c r="AQ7" s="3"/>
    </row>
    <row r="8" spans="2:43" ht="12.75">
      <c r="B8" s="33">
        <v>5</v>
      </c>
      <c r="C8" t="s">
        <v>8</v>
      </c>
      <c r="D8" s="33">
        <v>0</v>
      </c>
      <c r="E8" t="s">
        <v>7</v>
      </c>
      <c r="H8" s="10" t="s">
        <v>36</v>
      </c>
      <c r="J8" s="17" t="s">
        <v>24</v>
      </c>
      <c r="K8" s="12">
        <f>K7+D8</f>
        <v>15</v>
      </c>
      <c r="L8" s="12"/>
      <c r="M8" s="22">
        <f>IF($H8="Aerob",(-0.7955*$B$5)+(6.9632*EXP(-0.0571*B8)),IF($H8="Vacuumpak",(-1.6508*$B$5)+(9.5898*EXP(-0.0657*B8)),IF($H8="MAP",(-0.8523*$B$5)+(18.1968*EXP(-0.1509*B8)),"værdi")))</f>
        <v>6.426216567970065</v>
      </c>
      <c r="N8" s="22">
        <f>M8-SUM(D$7:D8)</f>
        <v>-8.573783432029934</v>
      </c>
      <c r="O8" s="22">
        <f>S8-LN(1+EXP(-Q8*T8)*(EXP(LN(10)*(S8-O7))-1))/LN(10)</f>
        <v>8.992958374059565</v>
      </c>
      <c r="P8" s="15"/>
      <c r="Q8" s="22">
        <f>IF($H8="Aerob",$AB$7*EXP($AC$7*$B8),IF($H8="Vacuumpak",$AB$8*EXP($AC$8*$B8),IF($H8="MAP",$AB$9*EXP($AC$9*$B8),"værdi")))</f>
        <v>0.06540019052955322</v>
      </c>
      <c r="R8" s="22">
        <f>IF($H8="Aerob",EXP(-$AD$7),IF($H8="Vacuumpak",EXP(-$AD$8),IF($H8="MAP",EXP(-$AD$9),"værdi")))</f>
        <v>0.011521965752887057</v>
      </c>
      <c r="S8" s="22">
        <f>IF($H8="Aerob",$AF$7,IF($H8="Vacuumpak",$AF$8,IF($H8="MAP",$AF$9,"værdi")))</f>
        <v>9</v>
      </c>
      <c r="T8" s="22">
        <f>(D8*24)+((1/Q8)*LN(1+((1-1)*EXP(-Q8*(D8*24)))))</f>
        <v>0</v>
      </c>
      <c r="U8" s="15"/>
      <c r="V8" s="22">
        <f>IF($H8="Aerob",$AB$11*EXP($AC$11*$B8),IF($H8="Vacuumpak",$AB$12*EXP($AC$12*$B8),IF($H8="MAP",$AB$13*EXP($AC$13*$B8),"værdi")))</f>
        <v>0.07440232597722776</v>
      </c>
      <c r="W8" s="29">
        <f>IF(AND($A8="Aerob",$N8&gt;$N$12),EXP(-($AE11-O7)),IF(AND($A8="Vacuumpak",$N8&gt;$N$12),EXP(-($AE$12-O7)),IF(AND($A8="MAP",$N8&gt;$N$12),EXP(-($AE$12-O7)),IF(EXP(-($AH$11-O7))&lt;1,EXP(-($AH$11-O7)),1))))</f>
        <v>1</v>
      </c>
      <c r="X8" s="22">
        <v>8</v>
      </c>
      <c r="Y8" s="15"/>
      <c r="Z8" s="22"/>
      <c r="AA8" s="23" t="s">
        <v>28</v>
      </c>
      <c r="AB8" s="21">
        <v>0.00845</v>
      </c>
      <c r="AC8" s="21">
        <v>0.2169</v>
      </c>
      <c r="AD8" s="21">
        <v>0</v>
      </c>
      <c r="AE8" s="15"/>
      <c r="AF8" s="22">
        <v>8</v>
      </c>
      <c r="AG8" s="15"/>
      <c r="AH8" s="15">
        <f>EXP(-AD8)</f>
        <v>1</v>
      </c>
      <c r="AI8" s="15">
        <v>0.82</v>
      </c>
      <c r="AJ8" s="3"/>
      <c r="AK8" s="3"/>
      <c r="AL8" s="3"/>
      <c r="AM8" s="3"/>
      <c r="AN8" s="3"/>
      <c r="AO8" s="3"/>
      <c r="AP8" s="3"/>
      <c r="AQ8" s="3"/>
    </row>
    <row r="9" spans="2:43" ht="12.75">
      <c r="B9" s="33">
        <v>5</v>
      </c>
      <c r="C9" t="s">
        <v>8</v>
      </c>
      <c r="D9" s="33">
        <v>0</v>
      </c>
      <c r="E9" t="s">
        <v>7</v>
      </c>
      <c r="H9" s="7" t="s">
        <v>36</v>
      </c>
      <c r="J9" s="17" t="s">
        <v>36</v>
      </c>
      <c r="K9" s="12">
        <f>K8+D9</f>
        <v>15</v>
      </c>
      <c r="L9" s="12"/>
      <c r="M9" s="22">
        <f>IF($H9="Aerob",(-0.7955*$B$5)+(6.9632*EXP(-0.0571*B9)),IF($H9="Vacuumpak",(-1.6508*$B$5)+(9.5898*EXP(-0.0657*B9)),IF($H9="MAP",(-0.8523*$B$5)+(18.1968*EXP(-0.1509*B9)),"værdi")))</f>
        <v>6.426216567970065</v>
      </c>
      <c r="N9" s="22">
        <f>M9-SUM(D$7:D9)</f>
        <v>-8.573783432029934</v>
      </c>
      <c r="O9" s="22">
        <f>S9-LN(1+EXP(-Q9*T9)*(EXP(LN(10)*(S9-O8))-1))/LN(10)</f>
        <v>8.992958374059565</v>
      </c>
      <c r="P9" s="15"/>
      <c r="Q9" s="22">
        <f>IF($H9="Aerob",$AB$7*EXP($AC$7*$B9),IF($H9="Vacuumpak",$AB$8*EXP($AC$8*$B9),IF($H9="MAP",$AB$9*EXP($AC$9*$B9),"værdi")))</f>
        <v>0.06540019052955322</v>
      </c>
      <c r="R9" s="22">
        <f>IF($H9="Aerob",EXP(-$AD$7),IF($H9="Vacuumpak",EXP(-$AD$8),IF($H9="MAP",EXP(-$AD$9),"værdi")))</f>
        <v>0.011521965752887057</v>
      </c>
      <c r="S9" s="22">
        <f>IF($H9="Aerob",$AF$7,IF($H9="Vacuumpak",$AF$8,IF($H9="MAP",$AF$9,"værdi")))</f>
        <v>9</v>
      </c>
      <c r="T9" s="22">
        <f>(D9*24)+((1/Q9)*LN(1+((1-1)*EXP(-Q9*(D9*24)))))</f>
        <v>0</v>
      </c>
      <c r="U9" s="15"/>
      <c r="V9" s="22">
        <f>IF($H9="Aerob",$AB$11*EXP($AC$11*$B9),IF($H9="Vacuumpak",$AB$12*EXP($AC$12*$B9),IF($H9="MAP",$AB$13*EXP($AC$13*$B9),"værdi")))</f>
        <v>0.07440232597722776</v>
      </c>
      <c r="W9" s="29">
        <f>IF(AND($A9="Aerob",$N9&gt;$N$12),EXP(-($AE12-O8)),IF(AND($A9="Vacuumpak",$N9&gt;$N$12),EXP(-($AE$12-O8)),IF(AND($A9="MAP",$N9&gt;$N$12),EXP(-($AE$12-O8)),IF(EXP(-($AH$11-O8))&lt;1,EXP(-($AH$11-O8)),1))))</f>
        <v>1</v>
      </c>
      <c r="X9" s="22">
        <v>8</v>
      </c>
      <c r="Y9" s="15"/>
      <c r="Z9" s="22"/>
      <c r="AA9" s="23" t="s">
        <v>36</v>
      </c>
      <c r="AB9" s="21">
        <v>0.0301</v>
      </c>
      <c r="AC9" s="21">
        <v>0.1552</v>
      </c>
      <c r="AD9" s="21">
        <v>4.4635</v>
      </c>
      <c r="AE9" s="22"/>
      <c r="AF9" s="22">
        <v>9</v>
      </c>
      <c r="AG9" s="15"/>
      <c r="AH9" s="15"/>
      <c r="AI9" s="15">
        <v>0.412</v>
      </c>
      <c r="AJ9" s="3"/>
      <c r="AK9" s="3"/>
      <c r="AL9" s="3"/>
      <c r="AM9" s="3"/>
      <c r="AN9" s="3"/>
      <c r="AO9" s="3"/>
      <c r="AP9" s="3"/>
      <c r="AQ9" s="3"/>
    </row>
    <row r="10" spans="2:43" ht="12.75">
      <c r="B10" s="33">
        <v>5</v>
      </c>
      <c r="C10" t="s">
        <v>8</v>
      </c>
      <c r="D10" s="33">
        <v>0</v>
      </c>
      <c r="E10" t="s">
        <v>7</v>
      </c>
      <c r="H10" s="7" t="s">
        <v>36</v>
      </c>
      <c r="J10" s="12"/>
      <c r="K10" s="12">
        <f>K9+D10</f>
        <v>15</v>
      </c>
      <c r="L10" s="12"/>
      <c r="M10" s="22">
        <f>IF($H10="Aerob",(-0.7955*$B$5)+(6.9632*EXP(-0.0571*B10)),IF($H10="Vacuumpak",(-1.6508*$B$5)+(9.5898*EXP(-0.0657*B10)),IF($H10="MAP",(-0.8523*$B$5)+(18.1968*EXP(-0.1509*B10)),"værdi")))</f>
        <v>6.426216567970065</v>
      </c>
      <c r="N10" s="22">
        <f>M10-SUM(D$7:D10)</f>
        <v>-8.573783432029934</v>
      </c>
      <c r="O10" s="22">
        <f>S10-LN(1+EXP(-Q10*T10)*(EXP(LN(10)*(S10-O9))-1))/LN(10)</f>
        <v>8.992958374059565</v>
      </c>
      <c r="P10" s="15"/>
      <c r="Q10" s="22">
        <f>IF($H10="Aerob",$AB$7*EXP($AC$7*$B10),IF($H10="Vacuumpak",$AB$8*EXP($AC$8*$B10),IF($H10="MAP",$AB$9*EXP($AC$9*$B10),"værdi")))</f>
        <v>0.06540019052955322</v>
      </c>
      <c r="R10" s="22">
        <f>IF($H10="Aerob",EXP(-$AD$7),IF($H10="Vacuumpak",EXP(-$AD$8),IF($H10="MAP",EXP(-$AD$9),"værdi")))</f>
        <v>0.011521965752887057</v>
      </c>
      <c r="S10" s="22">
        <f>IF($H10="Aerob",$AF$7,IF($H10="Vacuumpak",$AF$8,IF($H10="MAP",$AF$9,"værdi")))</f>
        <v>9</v>
      </c>
      <c r="T10" s="22">
        <f>(D10*24)+((1/Q10)*LN(1+((1-1)*EXP(-Q10*(D10*24)))))</f>
        <v>0</v>
      </c>
      <c r="U10" s="15"/>
      <c r="V10" s="22">
        <f>IF($H10="Aerob",$AB$11*EXP($AC$11*$B10),IF($H10="Vacuumpak",$AB$12*EXP($AC$12*$B10),IF($H10="MAP",$AB$13*EXP($AC$13*$B10),"værdi")))</f>
        <v>0.07440232597722776</v>
      </c>
      <c r="W10" s="29">
        <f>IF(AND($A10="Aerob",$N10&gt;$N$12),EXP(-($AE13-O9)),IF(AND($A10="Vacuumpak",$N11&gt;$N$12),EXP(-($AE$12-O9)),IF(AND($A10="MAP",$N10&gt;$N$12),EXP(-($AE$12-O9)),IF(EXP(-($AH$11-O9))&lt;1,EXP(-($AH$11-O9)),1))))</f>
        <v>1</v>
      </c>
      <c r="X10" s="22">
        <v>8</v>
      </c>
      <c r="Y10" s="15"/>
      <c r="Z10" s="22"/>
      <c r="AA10" s="15"/>
      <c r="AB10" s="21"/>
      <c r="AC10" s="21"/>
      <c r="AD10" s="21"/>
      <c r="AE10" s="22"/>
      <c r="AF10" s="22"/>
      <c r="AG10" s="15"/>
      <c r="AH10" s="15"/>
      <c r="AI10" s="15"/>
      <c r="AJ10" s="11"/>
      <c r="AK10" s="11"/>
      <c r="AL10" s="11"/>
      <c r="AM10" s="3"/>
      <c r="AN10" s="3"/>
      <c r="AO10" s="3"/>
      <c r="AP10" s="3"/>
      <c r="AQ10" s="3"/>
    </row>
    <row r="11" spans="1:43" ht="12.75">
      <c r="A11" s="12">
        <f>IF(D11&gt;0,D11/100,1)</f>
        <v>0.15</v>
      </c>
      <c r="B11" s="12"/>
      <c r="C11" s="12"/>
      <c r="D11" s="12">
        <f>SUM(D7:D10)</f>
        <v>15</v>
      </c>
      <c r="E11" s="12"/>
      <c r="F11" s="12"/>
      <c r="G11" s="12"/>
      <c r="H11" s="12"/>
      <c r="I11" s="12"/>
      <c r="J11" s="12"/>
      <c r="K11" s="12"/>
      <c r="L11" s="12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28" t="s">
        <v>27</v>
      </c>
      <c r="AA11" s="23" t="s">
        <v>26</v>
      </c>
      <c r="AB11" s="22">
        <v>0.0298</v>
      </c>
      <c r="AC11" s="22">
        <v>0.1444</v>
      </c>
      <c r="AD11" s="22">
        <f>$AE$11-$B$5</f>
        <v>5.674799999999999</v>
      </c>
      <c r="AE11" s="22">
        <v>8.1748</v>
      </c>
      <c r="AF11" s="22">
        <v>8</v>
      </c>
      <c r="AG11" s="15">
        <v>2</v>
      </c>
      <c r="AH11" s="15">
        <v>4.6</v>
      </c>
      <c r="AI11" s="15">
        <v>1.06</v>
      </c>
      <c r="AJ11" s="9"/>
      <c r="AK11" s="9"/>
      <c r="AL11" s="9"/>
      <c r="AM11" s="3"/>
      <c r="AN11" s="3"/>
      <c r="AO11" s="3"/>
      <c r="AP11" s="3"/>
      <c r="AQ11" s="3"/>
    </row>
    <row r="12" spans="1:47" ht="12.75">
      <c r="A12" s="12"/>
      <c r="B12" s="12"/>
      <c r="C12" s="12"/>
      <c r="D12" s="13"/>
      <c r="E12" s="13"/>
      <c r="F12" s="14"/>
      <c r="G12" s="14"/>
      <c r="H12" s="14"/>
      <c r="I12" s="14"/>
      <c r="J12" s="14"/>
      <c r="K12" s="14"/>
      <c r="L12" s="12"/>
      <c r="M12" s="32" t="s">
        <v>41</v>
      </c>
      <c r="N12" s="15">
        <v>2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23" t="s">
        <v>28</v>
      </c>
      <c r="AB12" s="22">
        <v>0.00769</v>
      </c>
      <c r="AC12" s="22">
        <v>0.2057</v>
      </c>
      <c r="AD12" s="22">
        <f>$AE$12-$B$5</f>
        <v>1.6123000000000003</v>
      </c>
      <c r="AE12" s="22">
        <v>4.1123</v>
      </c>
      <c r="AF12" s="22">
        <v>8</v>
      </c>
      <c r="AG12" s="15">
        <v>2</v>
      </c>
      <c r="AH12" s="15"/>
      <c r="AI12" s="15">
        <v>0.91</v>
      </c>
      <c r="AJ12" s="9"/>
      <c r="AK12" s="9"/>
      <c r="AL12" s="9"/>
      <c r="AM12" s="3"/>
      <c r="AN12" s="3"/>
      <c r="AO12" s="3"/>
      <c r="AP12" s="3"/>
      <c r="AQ12" s="3"/>
      <c r="AR12" s="8"/>
      <c r="AS12" s="8"/>
      <c r="AT12" s="8"/>
      <c r="AU12" s="1"/>
    </row>
    <row r="13" spans="1:43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23" t="s">
        <v>36</v>
      </c>
      <c r="AB13" s="22">
        <v>0.031</v>
      </c>
      <c r="AC13" s="22">
        <v>0.1751</v>
      </c>
      <c r="AD13" s="22">
        <f>$AE$13-$B$5</f>
        <v>8.2577</v>
      </c>
      <c r="AE13" s="22">
        <v>10.7577</v>
      </c>
      <c r="AF13" s="22">
        <v>8</v>
      </c>
      <c r="AG13" s="15">
        <v>2</v>
      </c>
      <c r="AH13" s="15"/>
      <c r="AI13" s="15">
        <v>0.495</v>
      </c>
      <c r="AJ13" s="3"/>
      <c r="AK13" s="3"/>
      <c r="AL13" s="3"/>
      <c r="AM13" s="3"/>
      <c r="AN13" s="3"/>
      <c r="AO13" s="3"/>
      <c r="AP13" s="3"/>
      <c r="AQ13" s="3"/>
    </row>
    <row r="14" spans="1:43" ht="12.75">
      <c r="A14" s="1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24"/>
      <c r="O14" s="24"/>
      <c r="P14" s="24"/>
      <c r="Q14" s="24"/>
      <c r="R14" s="24"/>
      <c r="S14" s="24"/>
      <c r="T14" s="24"/>
      <c r="U14" s="15"/>
      <c r="V14" s="15"/>
      <c r="W14" s="15"/>
      <c r="X14" s="24"/>
      <c r="Y14" s="24"/>
      <c r="Z14" s="24"/>
      <c r="AA14" s="24"/>
      <c r="AB14" s="24"/>
      <c r="AC14" s="24"/>
      <c r="AD14" s="24"/>
      <c r="AE14" s="24"/>
      <c r="AF14" s="15"/>
      <c r="AG14" s="15"/>
      <c r="AH14" s="15"/>
      <c r="AI14" s="24">
        <v>0.92</v>
      </c>
      <c r="AJ14" s="3"/>
      <c r="AK14" s="3"/>
      <c r="AL14" s="3"/>
      <c r="AM14" s="3"/>
      <c r="AN14" s="3"/>
      <c r="AO14" s="3"/>
      <c r="AP14" s="3"/>
      <c r="AQ14" s="3"/>
    </row>
    <row r="15" spans="1:43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6" t="s">
        <v>55</v>
      </c>
      <c r="AB15" s="15"/>
      <c r="AC15" s="15"/>
      <c r="AD15" s="15"/>
      <c r="AE15" s="15"/>
      <c r="AF15" s="15"/>
      <c r="AG15" s="15"/>
      <c r="AH15" s="15"/>
      <c r="AI15" s="15"/>
      <c r="AJ15" s="3"/>
      <c r="AK15" s="3"/>
      <c r="AL15" s="3"/>
      <c r="AM15" s="3"/>
      <c r="AN15" s="3"/>
      <c r="AO15" s="3"/>
      <c r="AP15" s="3"/>
      <c r="AQ15" s="3"/>
    </row>
    <row r="16" spans="1:42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2"/>
      <c r="AF16" s="12"/>
      <c r="AG16" s="12"/>
      <c r="AH16" s="12"/>
      <c r="AI16" s="12"/>
      <c r="AO16" s="34"/>
      <c r="AP16" s="34"/>
    </row>
    <row r="17" spans="1:35" ht="12.75">
      <c r="A17" s="12"/>
      <c r="B17" s="12"/>
      <c r="C17" s="12"/>
      <c r="D17" s="12"/>
      <c r="E17" s="12"/>
      <c r="F17" s="12"/>
      <c r="G17" s="12"/>
      <c r="H17" s="12"/>
      <c r="I17" s="14" t="s">
        <v>19</v>
      </c>
      <c r="J17" s="14" t="s">
        <v>20</v>
      </c>
      <c r="K17" s="12"/>
      <c r="L17" s="12"/>
      <c r="M17" s="12"/>
      <c r="N17" s="12"/>
      <c r="O17" s="12"/>
      <c r="P17" s="12"/>
      <c r="Q17" s="12"/>
      <c r="R17" s="14"/>
      <c r="S17" s="12"/>
      <c r="T17" s="25"/>
      <c r="U17" s="14"/>
      <c r="V17" s="12"/>
      <c r="W17" s="17"/>
      <c r="X17" s="17" t="s">
        <v>52</v>
      </c>
      <c r="Y17" s="17"/>
      <c r="Z17" s="12"/>
      <c r="AA17" s="12"/>
      <c r="AB17" s="12" t="s">
        <v>48</v>
      </c>
      <c r="AC17" s="12"/>
      <c r="AD17" s="17" t="s">
        <v>46</v>
      </c>
      <c r="AE17" s="12"/>
      <c r="AF17" s="17"/>
      <c r="AG17" s="17"/>
      <c r="AH17" s="12"/>
      <c r="AI17" s="12"/>
    </row>
    <row r="18" spans="1:35" ht="12.75">
      <c r="A18" s="12" t="s">
        <v>3</v>
      </c>
      <c r="B18" s="12" t="s">
        <v>9</v>
      </c>
      <c r="C18" s="12" t="s">
        <v>0</v>
      </c>
      <c r="D18" s="12" t="s">
        <v>10</v>
      </c>
      <c r="E18" s="17" t="s">
        <v>35</v>
      </c>
      <c r="F18" s="12" t="s">
        <v>11</v>
      </c>
      <c r="G18" s="12" t="s">
        <v>14</v>
      </c>
      <c r="H18" s="12" t="s">
        <v>15</v>
      </c>
      <c r="I18" s="12" t="s">
        <v>15</v>
      </c>
      <c r="J18" s="12" t="s">
        <v>15</v>
      </c>
      <c r="K18" s="12" t="s">
        <v>16</v>
      </c>
      <c r="L18" s="12" t="s">
        <v>12</v>
      </c>
      <c r="M18" s="14" t="s">
        <v>17</v>
      </c>
      <c r="N18" s="14" t="s">
        <v>18</v>
      </c>
      <c r="O18" s="14"/>
      <c r="P18" s="14"/>
      <c r="Q18" s="14"/>
      <c r="R18" s="25" t="s">
        <v>40</v>
      </c>
      <c r="S18" s="26" t="s">
        <v>35</v>
      </c>
      <c r="T18" s="25" t="s">
        <v>11</v>
      </c>
      <c r="U18" s="12"/>
      <c r="V18" s="25" t="s">
        <v>45</v>
      </c>
      <c r="W18" s="25" t="s">
        <v>47</v>
      </c>
      <c r="X18" s="25" t="s">
        <v>44</v>
      </c>
      <c r="Y18" s="25" t="s">
        <v>53</v>
      </c>
      <c r="Z18" s="25" t="s">
        <v>54</v>
      </c>
      <c r="AA18" s="12"/>
      <c r="AB18" s="25" t="s">
        <v>49</v>
      </c>
      <c r="AC18" s="17" t="s">
        <v>50</v>
      </c>
      <c r="AD18" s="17" t="s">
        <v>51</v>
      </c>
      <c r="AE18" s="25"/>
      <c r="AF18" s="25"/>
      <c r="AG18" s="17"/>
      <c r="AH18" s="17"/>
      <c r="AI18" s="12"/>
    </row>
    <row r="19" spans="1:35" ht="12.75">
      <c r="A19" s="12">
        <v>0</v>
      </c>
      <c r="B19" s="12">
        <f>24*A19</f>
        <v>0</v>
      </c>
      <c r="C19" s="12">
        <f aca="true" t="shared" si="0" ref="C19:C50">IF(A19&lt;=$K$7,$B$7,IF(A19&lt;=$K$8,$B$8,IF(A19&lt;=$K$9,$B$9,IF(A19&lt;=$K$10,$B$10,"Ikke fundet"))))</f>
        <v>5</v>
      </c>
      <c r="D19" s="12">
        <f aca="true" t="shared" si="1" ref="D19:D50">IF(A19&lt;=$K$7,$Q$7,IF(A19&lt;=$K$8,$Q$8,IF(A19&lt;=$K$9,$Q$9,IF(A19&lt;=$K$10,$Q$10,"Ikke fundet"))))</f>
        <v>0.06540019052955322</v>
      </c>
      <c r="E19" s="12">
        <f aca="true" t="shared" si="2" ref="E19:E50">IF(A19&lt;=$K$7,$R$7,IF(A19&lt;=$K$8,$R$8,IF(A19&lt;=$K$9,$R$9,IF(A19&lt;=$K$10,$R$10,"Ikke fundet"))))</f>
        <v>0.011521965752887057</v>
      </c>
      <c r="F19" s="12">
        <f aca="true" t="shared" si="3" ref="F19:F83">IF(A19&lt;=$K$7,K19+((1/D19)*LN(E19+((1-E19)*EXP(-D19*K19)))),K19+((1/D19)*LN(1+((1-1)*EXP(-D19*K19)))))</f>
        <v>0</v>
      </c>
      <c r="G19" s="18">
        <f aca="true" t="shared" si="4" ref="G19:G50">IF(AND(A19&lt;=$K$7,$H$7="Vacuumpak"),$AF$8,IF(AND(A19&lt;=$K$7,$H$7="Aerob"),$AF$7,IF(AND(A19&lt;=$K$8,$H$8="Vacuumpak"),$AF$8,IF(AND(A19&lt;=$K$8,$H$8="Aerob"),$AF$7,IF(AND(A19&lt;=$K$9,$H$9="Vacuumpak"),$AF$8,IF(AND(A19&lt;=$K$9,$H$9="Aerob"),$AF$7,IF(AND(A19&lt;=$K$10,$H$10="Vacuumpak"),$AF$8,$AF$7)))))))</f>
        <v>9</v>
      </c>
      <c r="H19" s="12">
        <f>IF($A19&lt;=$K$7,$B$5,IF($A19&lt;=($K$7+$A$11),$L18,IF($A19&lt;=$K$8,$H18,IF($A19&lt;=($K$8+$A$11),$L18,IF($A19&lt;=$K$9,$H18,IF($A19&lt;=($K$9+$A$11),$L18,IF($A19&lt;=$K$10,$H18,"Ikke fundet")))))))</f>
        <v>2.5</v>
      </c>
      <c r="I19" s="12">
        <f aca="true" t="shared" si="5" ref="I19:I50">IF($A19&lt;=$K$7,$B$5-$D$5,IF($A19&lt;=($K$7+$A$11),M18,IF($A19&lt;=$K$8,I18,IF($A19&lt;=($K$8+$A$11),M18,IF($A19&lt;=$K$9,I18,IF($A19&lt;=($K$9+$A$11),M18,IF($A19&lt;=$K$10,I18,"Ikke fundet")))))))</f>
        <v>1.6</v>
      </c>
      <c r="J19" s="12">
        <f aca="true" t="shared" si="6" ref="J19:J50">IF($A19&lt;=$K$7,$B$5+$D$5,IF($A19&lt;=($K$7+$A$11),N18,IF($A19&lt;=$K$8,J18,IF($A19&lt;=($K$8+$A$11),N18,IF($A19&lt;=$K$9,J18,IF($A19&lt;=($K$9+$A$11),N18,IF($A19&lt;=$K$10,J18,"Ikke fundet")))))))</f>
        <v>3.4</v>
      </c>
      <c r="K19" s="12">
        <f aca="true" t="shared" si="7" ref="K19:K50">IF(A19&lt;=$K$7,$B19,IF(A19&lt;=$K$8,($B19-($K$7*24)),IF(A19&lt;=$K$9,($B19-($K$8*24)),IF(A19&lt;=$K$10,($B19-($K$9*24)),"Ikke fundet"))))</f>
        <v>0</v>
      </c>
      <c r="L19" s="12">
        <f>G19-LN(1+EXP(-$D19*$F19)*(EXP(LN(10)*(G19-H19))-1))/LN(10)</f>
        <v>2.5</v>
      </c>
      <c r="M19" s="12">
        <f>$G19-LN(1+EXP(-$D19*$F19)*(EXP(LN(10)*($G19-I19))-1))/LN(10)</f>
        <v>1.5999999999999988</v>
      </c>
      <c r="N19" s="12">
        <f>$G19-LN(1+EXP(-$D19*$F19)*(EXP(LN(10)*($G19-J19))-1))/LN(10)</f>
        <v>3.4000000000000004</v>
      </c>
      <c r="O19" s="12"/>
      <c r="P19" s="12"/>
      <c r="Q19" s="12"/>
      <c r="R19" s="12">
        <f>IF(A19&lt;=$K$7,$V$7,IF(A19&lt;=$K$8,$V$8,IF(A19&lt;=$K$9,$V$9,IF(A19&lt;=$K$10,$V$10,"Ikke fundet"))))</f>
        <v>0.07440232597722776</v>
      </c>
      <c r="S19" s="12">
        <f>IF($H$7="Aerob",EXP(-$AD$11),IF($H$7="Vacuumpak",EXP(-$AD$12),IF($H$7="MAP",EXP(-$AD$13),"værdi")))</f>
        <v>0.0002592545915797251</v>
      </c>
      <c r="T19" s="12">
        <f>$K19+LN($S19+(1-$S19)*EXP(-$R19*$K19))/$R19</f>
        <v>0</v>
      </c>
      <c r="U19" s="12"/>
      <c r="V19" s="12">
        <f>2</f>
        <v>2</v>
      </c>
      <c r="W19" s="12">
        <f>A19</f>
        <v>0</v>
      </c>
      <c r="X19" s="12">
        <f>$AF$11-LN(1+EXP(-$R19*$T19)*(EXP(LN(10)*($AF$11-$V19))-1))/LN(10)</f>
        <v>2</v>
      </c>
      <c r="Y19" s="18">
        <f ca="1">IF($AB$19&gt;=$AC19,2,OFFSET(Y19,-$AB$19,-1))</f>
        <v>2</v>
      </c>
      <c r="Z19" s="18">
        <f ca="1">OFFSET(Z19,$AB$19,-2)</f>
        <v>2.000316962229009</v>
      </c>
      <c r="AA19" s="12"/>
      <c r="AB19" s="12">
        <f>ROUND($AD$19/$A$11,0)</f>
        <v>5</v>
      </c>
      <c r="AC19" s="12">
        <v>1</v>
      </c>
      <c r="AD19" s="15">
        <f>$A$19+(1.28*$AI$13*2.303)/(AVERAGE($R$19:$R$119))/24</f>
        <v>0.8171680011537382</v>
      </c>
      <c r="AE19" s="18"/>
      <c r="AF19" s="18"/>
      <c r="AG19" s="15"/>
      <c r="AH19" s="18"/>
      <c r="AI19" s="12"/>
    </row>
    <row r="20" spans="1:35" ht="12.75">
      <c r="A20" s="12">
        <f>A19+$A$11</f>
        <v>0.15</v>
      </c>
      <c r="B20" s="12">
        <f>24*A20</f>
        <v>3.5999999999999996</v>
      </c>
      <c r="C20" s="12">
        <f t="shared" si="0"/>
        <v>5</v>
      </c>
      <c r="D20" s="12">
        <f t="shared" si="1"/>
        <v>0.06540019052955322</v>
      </c>
      <c r="E20" s="12">
        <f t="shared" si="2"/>
        <v>0.011521965752887057</v>
      </c>
      <c r="F20" s="12">
        <f t="shared" si="3"/>
        <v>0.04669750232621217</v>
      </c>
      <c r="G20" s="18">
        <f t="shared" si="4"/>
        <v>9</v>
      </c>
      <c r="H20" s="12">
        <f>IF($A20&lt;=$K$7,$B$5,IF($A20&lt;=($K$7+$A$11),$L19,IF($A20&lt;=$K$8,$H19,IF($A20&lt;=($K$8+$A$11),$L19,IF($A20&lt;=$K$9,$H19,IF($A20&lt;=($K$9+$A$11),$L19,IF($A20&lt;=$K$10,$H19,"Ikke fundet")))))))</f>
        <v>2.5</v>
      </c>
      <c r="I20" s="12">
        <f t="shared" si="5"/>
        <v>1.6</v>
      </c>
      <c r="J20" s="12">
        <f t="shared" si="6"/>
        <v>3.4</v>
      </c>
      <c r="K20" s="12">
        <f t="shared" si="7"/>
        <v>3.5999999999999996</v>
      </c>
      <c r="L20" s="12">
        <f>$G20-LN(1+EXP(-$D20*$F20)*(EXP(LN(10)*($G20-H20))-1))/LN(10)</f>
        <v>2.501326346023622</v>
      </c>
      <c r="M20" s="12">
        <f aca="true" t="shared" si="8" ref="M20:M83">$G20-LN(1+EXP(-$D20*$F20)*(EXP(LN(10)*($G20-I20))-1))/LN(10)</f>
        <v>1.601326346390806</v>
      </c>
      <c r="N20" s="12">
        <f aca="true" t="shared" si="9" ref="N20:N83">$G20-LN(1+EXP(-$D20*$F20)*(EXP(LN(10)*($G20-J20))-1))/LN(10)</f>
        <v>3.401326343106968</v>
      </c>
      <c r="O20" s="12"/>
      <c r="P20" s="12"/>
      <c r="Q20" s="12"/>
      <c r="R20" s="12">
        <f aca="true" t="shared" si="10" ref="R20:R83">IF(A20&lt;=$K$7,$V$7,IF(A20&lt;=$K$8,$V$8,IF(A20&lt;=$K$9,$V$9,IF(A20&lt;=$K$10,$V$10,"Ikke fundet"))))</f>
        <v>0.07440232597722776</v>
      </c>
      <c r="S20" s="12">
        <f>IF($A20&lt;=$K$7,$W$7,IF($A20&lt;=$K$8,$W$8,IF($A20&lt;=$K$9,$W$9,IF($A20&lt;=$K$10,$W$10,"Ikke fundet"))))</f>
        <v>0.0002592545915797251</v>
      </c>
      <c r="T20" s="12">
        <f>$K20+LN($S20+(1-$S20)*EXP(-$R20*$K20))/$R20</f>
        <v>0.0010702165314153689</v>
      </c>
      <c r="U20" s="12"/>
      <c r="V20" s="12">
        <f>IF($A20&lt;=$K$7,$AG$11,IF($A20&lt;=($K$7+$A$11),X19,IF($A20&lt;=$K$8,V19,IF($A20&lt;=($K$8+$A$11),X19,IF($A20&lt;=$K$9,V19,IF($A20&lt;=($K$9+$A$11),X19,IF($A20&lt;=$K$10,V19,V19)))))))</f>
        <v>2</v>
      </c>
      <c r="W20" s="12">
        <f aca="true" t="shared" si="11" ref="W20:W83">A20</f>
        <v>0.15</v>
      </c>
      <c r="X20" s="12">
        <f>$AF$11-LN(1+EXP(-$R20*$T20)*(EXP(LN(10)*($AF$11-$V20))-1))/LN(10)</f>
        <v>2.0000345813580784</v>
      </c>
      <c r="Y20" s="18">
        <f aca="true" ca="1" t="shared" si="12" ref="Y20:Y83">IF($AB$19&gt;=$AC20,2,OFFSET(Y20,-$AB$19,-1))</f>
        <v>2</v>
      </c>
      <c r="Z20" s="18">
        <f aca="true" ca="1" t="shared" si="13" ref="Z20:Z83">OFFSET(Z20,$AB$19,-2)</f>
        <v>2.0004488188055607</v>
      </c>
      <c r="AA20" s="12"/>
      <c r="AB20" s="12"/>
      <c r="AC20" s="18">
        <v>2</v>
      </c>
      <c r="AD20" s="18"/>
      <c r="AE20" s="18"/>
      <c r="AF20" s="18"/>
      <c r="AG20" s="18"/>
      <c r="AH20" s="18"/>
      <c r="AI20" s="12"/>
    </row>
    <row r="21" spans="1:35" ht="12.75">
      <c r="A21" s="12">
        <f aca="true" t="shared" si="14" ref="A21:A84">A20+$A$11</f>
        <v>0.3</v>
      </c>
      <c r="B21" s="12">
        <f aca="true" t="shared" si="15" ref="B21:B84">24*A21</f>
        <v>7.199999999999999</v>
      </c>
      <c r="C21" s="12">
        <f t="shared" si="0"/>
        <v>5</v>
      </c>
      <c r="D21" s="12">
        <f t="shared" si="1"/>
        <v>0.06540019052955322</v>
      </c>
      <c r="E21" s="12">
        <f t="shared" si="2"/>
        <v>0.011521965752887057</v>
      </c>
      <c r="F21" s="12">
        <f t="shared" si="3"/>
        <v>0.10558792070053435</v>
      </c>
      <c r="G21" s="18">
        <f t="shared" si="4"/>
        <v>9</v>
      </c>
      <c r="H21" s="12">
        <f aca="true" t="shared" si="16" ref="H21:H52">IF(A21&lt;=$K$7,$B$5,IF(A21&lt;=($K$7+$A$11),$L20,IF(A21&lt;=$K$8,$H20,IF(A21&lt;=($K$8+$A$11),$L20,IF(A21&lt;=$K$9,$H20,IF(A21&lt;=($K$9+$A$11),$L20,IF(A21&lt;=$K$10,$H20,"Ikke fundet")))))))</f>
        <v>2.5</v>
      </c>
      <c r="I21" s="12">
        <f t="shared" si="5"/>
        <v>1.6</v>
      </c>
      <c r="J21" s="12">
        <f t="shared" si="6"/>
        <v>3.4</v>
      </c>
      <c r="K21" s="12">
        <f t="shared" si="7"/>
        <v>7.199999999999999</v>
      </c>
      <c r="L21" s="12">
        <f aca="true" t="shared" si="17" ref="L21:L84">G21-LN(1+EXP(-$D21*$F21)*(EXP(LN(10)*(G21-H21))-1))/LN(10)</f>
        <v>2.502999006621378</v>
      </c>
      <c r="M21" s="12">
        <f t="shared" si="8"/>
        <v>1.6029990074532225</v>
      </c>
      <c r="N21" s="12">
        <f t="shared" si="9"/>
        <v>3.4029990000137937</v>
      </c>
      <c r="O21" s="12"/>
      <c r="P21" s="12"/>
      <c r="Q21" s="12"/>
      <c r="R21" s="12">
        <f t="shared" si="10"/>
        <v>0.07440232597722776</v>
      </c>
      <c r="S21" s="12">
        <f aca="true" t="shared" si="18" ref="S21:S84">IF($A21&lt;=$K$7,$W$7,IF($A21&lt;=$K$8,$W$8,IF($A21&lt;=$K$9,$W$9,IF($A21&lt;=$K$10,$W$10,"Ikke fundet"))))</f>
        <v>0.0002592545915797251</v>
      </c>
      <c r="T21" s="12">
        <f aca="true" t="shared" si="19" ref="T21:T84">$K21+LN($S21+(1-$S21)*EXP(-$R21*$K21))/$R21</f>
        <v>0.0024690204347779243</v>
      </c>
      <c r="U21" s="12"/>
      <c r="V21" s="12">
        <f aca="true" t="shared" si="20" ref="V21:V84">IF($A21&lt;=$K$7,$AG$11,IF($A21&lt;=($K$7+$A$11),X20,IF($A21&lt;=$K$8,V20,IF($A21&lt;=($K$8+$A$11),X20,IF($A21&lt;=$K$9,V20,IF($A21&lt;=($K$9+$A$11),X20,IF($A21&lt;=$K$10,V20,V20)))))))</f>
        <v>2</v>
      </c>
      <c r="W21" s="12">
        <f t="shared" si="11"/>
        <v>0.3</v>
      </c>
      <c r="X21" s="12">
        <f>$AF$11-LN(1+EXP(-$R21*$T21)*(EXP(LN(10)*($AF$11-$V21))-1))/LN(10)</f>
        <v>2.0000797801914345</v>
      </c>
      <c r="Y21" s="18">
        <f ca="1" t="shared" si="12"/>
        <v>2</v>
      </c>
      <c r="Z21" s="18">
        <f ca="1" t="shared" si="13"/>
        <v>2.0006211146443516</v>
      </c>
      <c r="AA21" s="12"/>
      <c r="AB21" s="12"/>
      <c r="AC21" s="18">
        <v>3</v>
      </c>
      <c r="AD21" s="18"/>
      <c r="AE21" s="18"/>
      <c r="AF21" s="18"/>
      <c r="AG21" s="18"/>
      <c r="AH21" s="18"/>
      <c r="AI21" s="12"/>
    </row>
    <row r="22" spans="1:35" ht="12.75">
      <c r="A22" s="12">
        <f t="shared" si="14"/>
        <v>0.44999999999999996</v>
      </c>
      <c r="B22" s="12">
        <f t="shared" si="15"/>
        <v>10.799999999999999</v>
      </c>
      <c r="C22" s="12">
        <f t="shared" si="0"/>
        <v>5</v>
      </c>
      <c r="D22" s="12">
        <f t="shared" si="1"/>
        <v>0.06540019052955322</v>
      </c>
      <c r="E22" s="12">
        <f t="shared" si="2"/>
        <v>0.011521965752887057</v>
      </c>
      <c r="F22" s="12">
        <f t="shared" si="3"/>
        <v>0.17978810608558504</v>
      </c>
      <c r="G22" s="18">
        <f t="shared" si="4"/>
        <v>9</v>
      </c>
      <c r="H22" s="12">
        <f t="shared" si="16"/>
        <v>2.5</v>
      </c>
      <c r="I22" s="12">
        <f t="shared" si="5"/>
        <v>1.6</v>
      </c>
      <c r="J22" s="12">
        <f t="shared" si="6"/>
        <v>3.4</v>
      </c>
      <c r="K22" s="12">
        <f t="shared" si="7"/>
        <v>10.799999999999999</v>
      </c>
      <c r="L22" s="12">
        <f t="shared" si="17"/>
        <v>2.505106509500349</v>
      </c>
      <c r="M22" s="12">
        <f t="shared" si="8"/>
        <v>1.6051065109202058</v>
      </c>
      <c r="N22" s="12">
        <f t="shared" si="9"/>
        <v>3.405106498222019</v>
      </c>
      <c r="O22" s="12"/>
      <c r="P22" s="12"/>
      <c r="Q22" s="12"/>
      <c r="R22" s="12">
        <f t="shared" si="10"/>
        <v>0.07440232597722776</v>
      </c>
      <c r="S22" s="12">
        <f t="shared" si="18"/>
        <v>0.0002592545915797251</v>
      </c>
      <c r="T22" s="12">
        <f t="shared" si="19"/>
        <v>0.004297245964714591</v>
      </c>
      <c r="U22" s="12"/>
      <c r="V22" s="12">
        <f>IF($A22&lt;=$K$7,$AG$11,IF($A22&lt;=($K$7+$A$11),X21,IF($A22&lt;=$K$8,V21,IF($A22&lt;=($K$8+$A$11),X21,IF($A22&lt;=$K$9,V21,IF($A22&lt;=($K$9+$A$11),X21,IF($A22&lt;=$K$10,V21,V21)))))))</f>
        <v>2</v>
      </c>
      <c r="W22" s="12">
        <f t="shared" si="11"/>
        <v>0.44999999999999996</v>
      </c>
      <c r="X22" s="12">
        <f aca="true" t="shared" si="21" ref="X22:X83">$AF$11-LN(1+EXP(-$R22*$T22)*(EXP(LN(10)*($AF$11-$V22))-1))/LN(10)</f>
        <v>2.0001388547056385</v>
      </c>
      <c r="Y22" s="18">
        <f ca="1" t="shared" si="12"/>
        <v>2</v>
      </c>
      <c r="Z22" s="18">
        <f ca="1" t="shared" si="13"/>
        <v>2.0008462279432395</v>
      </c>
      <c r="AA22" s="12"/>
      <c r="AB22" s="12"/>
      <c r="AC22" s="12">
        <v>4</v>
      </c>
      <c r="AD22" s="18"/>
      <c r="AE22" s="18"/>
      <c r="AF22" s="18"/>
      <c r="AG22" s="18"/>
      <c r="AH22" s="18"/>
      <c r="AI22" s="12"/>
    </row>
    <row r="23" spans="1:35" ht="12.75">
      <c r="A23" s="12">
        <f t="shared" si="14"/>
        <v>0.6</v>
      </c>
      <c r="B23" s="12">
        <f t="shared" si="15"/>
        <v>14.399999999999999</v>
      </c>
      <c r="C23" s="12">
        <f t="shared" si="0"/>
        <v>5</v>
      </c>
      <c r="D23" s="12">
        <f t="shared" si="1"/>
        <v>0.06540019052955322</v>
      </c>
      <c r="E23" s="12">
        <f t="shared" si="2"/>
        <v>0.011521965752887057</v>
      </c>
      <c r="F23" s="12">
        <f t="shared" si="3"/>
        <v>0.27317273156706</v>
      </c>
      <c r="G23" s="18">
        <f t="shared" si="4"/>
        <v>9</v>
      </c>
      <c r="H23" s="12">
        <f t="shared" si="16"/>
        <v>2.5</v>
      </c>
      <c r="I23" s="12">
        <f t="shared" si="5"/>
        <v>1.6</v>
      </c>
      <c r="J23" s="12">
        <f t="shared" si="6"/>
        <v>3.4</v>
      </c>
      <c r="K23" s="12">
        <f t="shared" si="7"/>
        <v>14.399999999999999</v>
      </c>
      <c r="L23" s="12">
        <f t="shared" si="17"/>
        <v>2.507758906737463</v>
      </c>
      <c r="M23" s="12">
        <f t="shared" si="8"/>
        <v>1.6077589089014293</v>
      </c>
      <c r="N23" s="12">
        <f t="shared" si="9"/>
        <v>3.40775888954846</v>
      </c>
      <c r="O23" s="12"/>
      <c r="P23" s="12"/>
      <c r="Q23" s="12"/>
      <c r="R23" s="12">
        <f t="shared" si="10"/>
        <v>0.07440232597722776</v>
      </c>
      <c r="S23" s="12">
        <f t="shared" si="18"/>
        <v>0.0002592545915797251</v>
      </c>
      <c r="T23" s="12">
        <f t="shared" si="19"/>
        <v>0.0066866340777167466</v>
      </c>
      <c r="U23" s="12"/>
      <c r="V23" s="12">
        <f t="shared" si="20"/>
        <v>2</v>
      </c>
      <c r="W23" s="12">
        <f t="shared" si="11"/>
        <v>0.6</v>
      </c>
      <c r="X23" s="12">
        <f t="shared" si="21"/>
        <v>2.000216061778664</v>
      </c>
      <c r="Y23" s="18">
        <f ca="1" t="shared" si="12"/>
        <v>2</v>
      </c>
      <c r="Z23" s="18">
        <f ca="1" t="shared" si="13"/>
        <v>2.0011403087099255</v>
      </c>
      <c r="AA23" s="12"/>
      <c r="AB23" s="12"/>
      <c r="AC23" s="18">
        <v>5</v>
      </c>
      <c r="AD23" s="18"/>
      <c r="AE23" s="18"/>
      <c r="AF23" s="18"/>
      <c r="AG23" s="18"/>
      <c r="AH23" s="18"/>
      <c r="AI23" s="12"/>
    </row>
    <row r="24" spans="1:35" ht="12.75">
      <c r="A24" s="12">
        <f t="shared" si="14"/>
        <v>0.75</v>
      </c>
      <c r="B24" s="12">
        <f t="shared" si="15"/>
        <v>18</v>
      </c>
      <c r="C24" s="12">
        <f t="shared" si="0"/>
        <v>5</v>
      </c>
      <c r="D24" s="12">
        <f t="shared" si="1"/>
        <v>0.06540019052955322</v>
      </c>
      <c r="E24" s="12">
        <f t="shared" si="2"/>
        <v>0.011521965752887057</v>
      </c>
      <c r="F24" s="12">
        <f t="shared" si="3"/>
        <v>0.390536122560178</v>
      </c>
      <c r="G24" s="18">
        <f t="shared" si="4"/>
        <v>9</v>
      </c>
      <c r="H24" s="12">
        <f t="shared" si="16"/>
        <v>2.5</v>
      </c>
      <c r="I24" s="12">
        <f t="shared" si="5"/>
        <v>1.6</v>
      </c>
      <c r="J24" s="12">
        <f t="shared" si="6"/>
        <v>3.4</v>
      </c>
      <c r="K24" s="12">
        <f t="shared" si="7"/>
        <v>18</v>
      </c>
      <c r="L24" s="12">
        <f t="shared" si="17"/>
        <v>2.5110923712313493</v>
      </c>
      <c r="M24" s="12">
        <f t="shared" si="8"/>
        <v>1.6110923743369616</v>
      </c>
      <c r="N24" s="12">
        <f t="shared" si="9"/>
        <v>3.41109234656259</v>
      </c>
      <c r="O24" s="12"/>
      <c r="P24" s="12"/>
      <c r="Q24" s="12"/>
      <c r="R24" s="12">
        <f t="shared" si="10"/>
        <v>0.07440232597722776</v>
      </c>
      <c r="S24" s="12">
        <f t="shared" si="18"/>
        <v>0.0002592545915797251</v>
      </c>
      <c r="T24" s="12">
        <f t="shared" si="19"/>
        <v>0.009809279805068627</v>
      </c>
      <c r="U24" s="12"/>
      <c r="V24" s="12">
        <f t="shared" si="20"/>
        <v>2</v>
      </c>
      <c r="W24" s="12">
        <f t="shared" si="11"/>
        <v>0.75</v>
      </c>
      <c r="X24" s="12">
        <f t="shared" si="21"/>
        <v>2.000316962229009</v>
      </c>
      <c r="Y24" s="18">
        <f ca="1" t="shared" si="12"/>
        <v>2</v>
      </c>
      <c r="Z24" s="18">
        <f ca="1" t="shared" si="13"/>
        <v>2.001524416037257</v>
      </c>
      <c r="AA24" s="12"/>
      <c r="AB24" s="12"/>
      <c r="AC24" s="18">
        <v>6</v>
      </c>
      <c r="AD24" s="18"/>
      <c r="AE24" s="18"/>
      <c r="AF24" s="18"/>
      <c r="AG24" s="18"/>
      <c r="AH24" s="18"/>
      <c r="AI24" s="12"/>
    </row>
    <row r="25" spans="1:35" ht="12.75">
      <c r="A25" s="12">
        <f t="shared" si="14"/>
        <v>0.9</v>
      </c>
      <c r="B25" s="12">
        <f t="shared" si="15"/>
        <v>21.6</v>
      </c>
      <c r="C25" s="12">
        <f t="shared" si="0"/>
        <v>5</v>
      </c>
      <c r="D25" s="12">
        <f t="shared" si="1"/>
        <v>0.06540019052955322</v>
      </c>
      <c r="E25" s="12">
        <f t="shared" si="2"/>
        <v>0.011521965752887057</v>
      </c>
      <c r="F25" s="12">
        <f t="shared" si="3"/>
        <v>0.5377758060171551</v>
      </c>
      <c r="G25" s="18">
        <f t="shared" si="4"/>
        <v>9</v>
      </c>
      <c r="H25" s="12">
        <f t="shared" si="16"/>
        <v>2.5</v>
      </c>
      <c r="I25" s="12">
        <f t="shared" si="5"/>
        <v>1.6</v>
      </c>
      <c r="J25" s="12">
        <f t="shared" si="6"/>
        <v>3.4</v>
      </c>
      <c r="K25" s="12">
        <f t="shared" si="7"/>
        <v>21.6</v>
      </c>
      <c r="L25" s="12">
        <f t="shared" si="17"/>
        <v>2.5152744100371747</v>
      </c>
      <c r="M25" s="12">
        <f t="shared" si="8"/>
        <v>1.615274414334408</v>
      </c>
      <c r="N25" s="12">
        <f t="shared" si="9"/>
        <v>3.415274375903034</v>
      </c>
      <c r="O25" s="12"/>
      <c r="P25" s="12"/>
      <c r="Q25" s="12"/>
      <c r="R25" s="12">
        <f t="shared" si="10"/>
        <v>0.07440232597722776</v>
      </c>
      <c r="S25" s="12">
        <f t="shared" si="18"/>
        <v>0.0002592545915797251</v>
      </c>
      <c r="T25" s="12">
        <f t="shared" si="19"/>
        <v>0.013889949158791381</v>
      </c>
      <c r="U25" s="12"/>
      <c r="V25" s="12">
        <f t="shared" si="20"/>
        <v>2</v>
      </c>
      <c r="W25" s="12">
        <f t="shared" si="11"/>
        <v>0.9</v>
      </c>
      <c r="X25" s="12">
        <f t="shared" si="21"/>
        <v>2.0004488188055607</v>
      </c>
      <c r="Y25" s="18">
        <f ca="1" t="shared" si="12"/>
        <v>2.0000345813580784</v>
      </c>
      <c r="Z25" s="18">
        <f ca="1" t="shared" si="13"/>
        <v>2.0020259898007158</v>
      </c>
      <c r="AA25" s="12"/>
      <c r="AB25" s="12"/>
      <c r="AC25" s="12">
        <v>7</v>
      </c>
      <c r="AD25" s="18"/>
      <c r="AE25" s="18"/>
      <c r="AF25" s="18"/>
      <c r="AG25" s="18"/>
      <c r="AH25" s="18"/>
      <c r="AI25" s="12"/>
    </row>
    <row r="26" spans="1:35" ht="12.75">
      <c r="A26" s="12">
        <f t="shared" si="14"/>
        <v>1.05</v>
      </c>
      <c r="B26" s="12">
        <f t="shared" si="15"/>
        <v>25.200000000000003</v>
      </c>
      <c r="C26" s="12">
        <f t="shared" si="0"/>
        <v>5</v>
      </c>
      <c r="D26" s="12">
        <f t="shared" si="1"/>
        <v>0.06540019052955322</v>
      </c>
      <c r="E26" s="12">
        <f t="shared" si="2"/>
        <v>0.011521965752887057</v>
      </c>
      <c r="F26" s="12">
        <f t="shared" si="3"/>
        <v>0.7220930290314236</v>
      </c>
      <c r="G26" s="18">
        <f t="shared" si="4"/>
        <v>9</v>
      </c>
      <c r="H26" s="12">
        <f t="shared" si="16"/>
        <v>2.5</v>
      </c>
      <c r="I26" s="12">
        <f t="shared" si="5"/>
        <v>1.6</v>
      </c>
      <c r="J26" s="12">
        <f t="shared" si="6"/>
        <v>3.4</v>
      </c>
      <c r="K26" s="12">
        <f t="shared" si="7"/>
        <v>25.200000000000003</v>
      </c>
      <c r="L26" s="12">
        <f t="shared" si="17"/>
        <v>2.5205095596815505</v>
      </c>
      <c r="M26" s="12">
        <f t="shared" si="8"/>
        <v>1.6205095654867394</v>
      </c>
      <c r="N26" s="12">
        <f t="shared" si="9"/>
        <v>3.420509513569292</v>
      </c>
      <c r="O26" s="12"/>
      <c r="P26" s="12"/>
      <c r="Q26" s="12"/>
      <c r="R26" s="12">
        <f t="shared" si="10"/>
        <v>0.07440232597722776</v>
      </c>
      <c r="S26" s="12">
        <f t="shared" si="18"/>
        <v>0.0002592545915797251</v>
      </c>
      <c r="T26" s="12">
        <f t="shared" si="19"/>
        <v>0.0192221242217272</v>
      </c>
      <c r="U26" s="12"/>
      <c r="V26" s="12">
        <f t="shared" si="20"/>
        <v>2</v>
      </c>
      <c r="W26" s="12">
        <f t="shared" si="11"/>
        <v>1.05</v>
      </c>
      <c r="X26" s="12">
        <f t="shared" si="21"/>
        <v>2.0006211146443516</v>
      </c>
      <c r="Y26" s="18">
        <f ca="1" t="shared" si="12"/>
        <v>2.0000797801914345</v>
      </c>
      <c r="Z26" s="18">
        <f ca="1" t="shared" si="13"/>
        <v>2.002680749132865</v>
      </c>
      <c r="AA26" s="12"/>
      <c r="AB26" s="12"/>
      <c r="AC26" s="18">
        <v>8</v>
      </c>
      <c r="AD26" s="18"/>
      <c r="AE26" s="18"/>
      <c r="AF26" s="18"/>
      <c r="AG26" s="18"/>
      <c r="AH26" s="18"/>
      <c r="AI26" s="12"/>
    </row>
    <row r="27" spans="1:35" ht="12.75">
      <c r="A27" s="12">
        <f t="shared" si="14"/>
        <v>1.2</v>
      </c>
      <c r="B27" s="12">
        <f t="shared" si="15"/>
        <v>28.799999999999997</v>
      </c>
      <c r="C27" s="12">
        <f t="shared" si="0"/>
        <v>5</v>
      </c>
      <c r="D27" s="12">
        <f t="shared" si="1"/>
        <v>0.06540019052955322</v>
      </c>
      <c r="E27" s="12">
        <f t="shared" si="2"/>
        <v>0.011521965752887057</v>
      </c>
      <c r="F27" s="12">
        <f t="shared" si="3"/>
        <v>0.9521999115493642</v>
      </c>
      <c r="G27" s="18">
        <f t="shared" si="4"/>
        <v>9</v>
      </c>
      <c r="H27" s="12">
        <f t="shared" si="16"/>
        <v>2.5</v>
      </c>
      <c r="I27" s="12">
        <f t="shared" si="5"/>
        <v>1.6</v>
      </c>
      <c r="J27" s="12">
        <f t="shared" si="6"/>
        <v>3.4</v>
      </c>
      <c r="K27" s="12">
        <f t="shared" si="7"/>
        <v>28.799999999999997</v>
      </c>
      <c r="L27" s="12">
        <f t="shared" si="17"/>
        <v>2.527045269904744</v>
      </c>
      <c r="M27" s="12">
        <f t="shared" si="8"/>
        <v>1.6270452776182003</v>
      </c>
      <c r="N27" s="12">
        <f t="shared" si="9"/>
        <v>3.4270452086345777</v>
      </c>
      <c r="O27" s="12"/>
      <c r="P27" s="12"/>
      <c r="Q27" s="12"/>
      <c r="R27" s="12">
        <f t="shared" si="10"/>
        <v>0.07440232597722776</v>
      </c>
      <c r="S27" s="12">
        <f t="shared" si="18"/>
        <v>0.0002592545915797251</v>
      </c>
      <c r="T27" s="12">
        <f t="shared" si="19"/>
        <v>0.026188882836656546</v>
      </c>
      <c r="U27" s="12"/>
      <c r="V27" s="12">
        <f t="shared" si="20"/>
        <v>2</v>
      </c>
      <c r="W27" s="12">
        <f t="shared" si="11"/>
        <v>1.2</v>
      </c>
      <c r="X27" s="12">
        <f t="shared" si="21"/>
        <v>2.0008462279432395</v>
      </c>
      <c r="Y27" s="18">
        <f ca="1" t="shared" si="12"/>
        <v>2.0001388547056385</v>
      </c>
      <c r="Z27" s="18">
        <f ca="1" t="shared" si="13"/>
        <v>2.003535131283101</v>
      </c>
      <c r="AA27" s="12"/>
      <c r="AB27" s="12"/>
      <c r="AC27" s="18">
        <v>9</v>
      </c>
      <c r="AD27" s="18"/>
      <c r="AE27" s="18"/>
      <c r="AF27" s="18"/>
      <c r="AG27" s="18"/>
      <c r="AH27" s="18"/>
      <c r="AI27" s="12"/>
    </row>
    <row r="28" spans="1:35" ht="12.75">
      <c r="A28" s="12">
        <f t="shared" si="14"/>
        <v>1.3499999999999999</v>
      </c>
      <c r="B28" s="12">
        <f t="shared" si="15"/>
        <v>32.4</v>
      </c>
      <c r="C28" s="12">
        <f t="shared" si="0"/>
        <v>5</v>
      </c>
      <c r="D28" s="12">
        <f t="shared" si="1"/>
        <v>0.06540019052955322</v>
      </c>
      <c r="E28" s="12">
        <f t="shared" si="2"/>
        <v>0.011521965752887057</v>
      </c>
      <c r="F28" s="12">
        <f t="shared" si="3"/>
        <v>1.238514846971814</v>
      </c>
      <c r="G28" s="18">
        <f t="shared" si="4"/>
        <v>9</v>
      </c>
      <c r="H28" s="12">
        <f t="shared" si="16"/>
        <v>2.5</v>
      </c>
      <c r="I28" s="12">
        <f t="shared" si="5"/>
        <v>1.6</v>
      </c>
      <c r="J28" s="12">
        <f t="shared" si="6"/>
        <v>3.4</v>
      </c>
      <c r="K28" s="12">
        <f t="shared" si="7"/>
        <v>32.4</v>
      </c>
      <c r="L28" s="12">
        <f t="shared" si="17"/>
        <v>2.5351774536072416</v>
      </c>
      <c r="M28" s="12">
        <f t="shared" si="8"/>
        <v>1.6351774637355465</v>
      </c>
      <c r="N28" s="12">
        <f t="shared" si="9"/>
        <v>3.4351773731552573</v>
      </c>
      <c r="O28" s="12"/>
      <c r="P28" s="12"/>
      <c r="Q28" s="12"/>
      <c r="R28" s="12">
        <f t="shared" si="10"/>
        <v>0.07440232597722776</v>
      </c>
      <c r="S28" s="12">
        <f t="shared" si="18"/>
        <v>0.0002592545915797251</v>
      </c>
      <c r="T28" s="12">
        <f t="shared" si="19"/>
        <v>0.03529003201862224</v>
      </c>
      <c r="U28" s="12"/>
      <c r="V28" s="12">
        <f t="shared" si="20"/>
        <v>2</v>
      </c>
      <c r="W28" s="12">
        <f t="shared" si="11"/>
        <v>1.3499999999999999</v>
      </c>
      <c r="X28" s="12">
        <f t="shared" si="21"/>
        <v>2.0011403087099255</v>
      </c>
      <c r="Y28" s="18">
        <f ca="1" t="shared" si="12"/>
        <v>2.000216061778664</v>
      </c>
      <c r="Z28" s="18">
        <f ca="1" t="shared" si="13"/>
        <v>2.004649407489244</v>
      </c>
      <c r="AA28" s="12"/>
      <c r="AB28" s="12"/>
      <c r="AC28" s="12">
        <v>10</v>
      </c>
      <c r="AD28" s="18"/>
      <c r="AE28" s="18"/>
      <c r="AF28" s="18"/>
      <c r="AG28" s="18"/>
      <c r="AH28" s="18"/>
      <c r="AI28" s="12"/>
    </row>
    <row r="29" spans="1:35" ht="12.75">
      <c r="A29" s="12">
        <f t="shared" si="14"/>
        <v>1.4999999999999998</v>
      </c>
      <c r="B29" s="12">
        <f t="shared" si="15"/>
        <v>35.99999999999999</v>
      </c>
      <c r="C29" s="12">
        <f t="shared" si="0"/>
        <v>5</v>
      </c>
      <c r="D29" s="12">
        <f t="shared" si="1"/>
        <v>0.06540019052955322</v>
      </c>
      <c r="E29" s="12">
        <f t="shared" si="2"/>
        <v>0.011521965752887057</v>
      </c>
      <c r="F29" s="12">
        <f t="shared" si="3"/>
        <v>1.5933171157381523</v>
      </c>
      <c r="G29" s="18">
        <f t="shared" si="4"/>
        <v>9</v>
      </c>
      <c r="H29" s="12">
        <f t="shared" si="16"/>
        <v>2.5</v>
      </c>
      <c r="I29" s="12">
        <f t="shared" si="5"/>
        <v>1.6</v>
      </c>
      <c r="J29" s="12">
        <f t="shared" si="6"/>
        <v>3.4</v>
      </c>
      <c r="K29" s="12">
        <f t="shared" si="7"/>
        <v>35.99999999999999</v>
      </c>
      <c r="L29" s="12">
        <f t="shared" si="17"/>
        <v>2.545254878323627</v>
      </c>
      <c r="M29" s="12">
        <f t="shared" si="8"/>
        <v>1.6452548915078413</v>
      </c>
      <c r="N29" s="12">
        <f t="shared" si="9"/>
        <v>3.445254773597699</v>
      </c>
      <c r="O29" s="12"/>
      <c r="P29" s="12"/>
      <c r="Q29" s="12"/>
      <c r="R29" s="12">
        <f t="shared" si="10"/>
        <v>0.07440232597722776</v>
      </c>
      <c r="S29" s="12">
        <f t="shared" si="18"/>
        <v>0.0002592545915797251</v>
      </c>
      <c r="T29" s="12">
        <f t="shared" si="19"/>
        <v>0.047177304110803675</v>
      </c>
      <c r="U29" s="12"/>
      <c r="V29" s="12">
        <f t="shared" si="20"/>
        <v>2</v>
      </c>
      <c r="W29" s="12">
        <f t="shared" si="11"/>
        <v>1.4999999999999998</v>
      </c>
      <c r="X29" s="12">
        <f t="shared" si="21"/>
        <v>2.001524416037257</v>
      </c>
      <c r="Y29" s="18">
        <f ca="1" t="shared" si="12"/>
        <v>2.000316962229009</v>
      </c>
      <c r="Z29" s="18">
        <f ca="1" t="shared" si="13"/>
        <v>2.0061016347665985</v>
      </c>
      <c r="AA29" s="12"/>
      <c r="AB29" s="12"/>
      <c r="AC29" s="18">
        <v>11</v>
      </c>
      <c r="AD29" s="18"/>
      <c r="AE29" s="18"/>
      <c r="AF29" s="18"/>
      <c r="AG29" s="18"/>
      <c r="AH29" s="18"/>
      <c r="AI29" s="12"/>
    </row>
    <row r="30" spans="1:35" ht="12.75">
      <c r="A30" s="12">
        <f t="shared" si="14"/>
        <v>1.6499999999999997</v>
      </c>
      <c r="B30" s="12">
        <f t="shared" si="15"/>
        <v>39.599999999999994</v>
      </c>
      <c r="C30" s="12">
        <f t="shared" si="0"/>
        <v>5</v>
      </c>
      <c r="D30" s="12">
        <f t="shared" si="1"/>
        <v>0.06540019052955322</v>
      </c>
      <c r="E30" s="12">
        <f t="shared" si="2"/>
        <v>0.011521965752887057</v>
      </c>
      <c r="F30" s="12">
        <f t="shared" si="3"/>
        <v>2.0308190947561897</v>
      </c>
      <c r="G30" s="18">
        <f t="shared" si="4"/>
        <v>9</v>
      </c>
      <c r="H30" s="12">
        <f t="shared" si="16"/>
        <v>2.5</v>
      </c>
      <c r="I30" s="12">
        <f t="shared" si="5"/>
        <v>1.6</v>
      </c>
      <c r="J30" s="12">
        <f t="shared" si="6"/>
        <v>3.4</v>
      </c>
      <c r="K30" s="12">
        <f t="shared" si="7"/>
        <v>39.599999999999994</v>
      </c>
      <c r="L30" s="12">
        <f t="shared" si="17"/>
        <v>2.5576812171742516</v>
      </c>
      <c r="M30" s="12">
        <f t="shared" si="8"/>
        <v>1.657681234225616</v>
      </c>
      <c r="N30" s="12">
        <f t="shared" si="9"/>
        <v>3.457681081730467</v>
      </c>
      <c r="O30" s="12"/>
      <c r="P30" s="12"/>
      <c r="Q30" s="12"/>
      <c r="R30" s="12">
        <f t="shared" si="10"/>
        <v>0.07440232597722776</v>
      </c>
      <c r="S30" s="12">
        <f t="shared" si="18"/>
        <v>0.0002592545915797251</v>
      </c>
      <c r="T30" s="12">
        <f t="shared" si="19"/>
        <v>0.06269990256796376</v>
      </c>
      <c r="U30" s="12"/>
      <c r="V30" s="12">
        <f t="shared" si="20"/>
        <v>2</v>
      </c>
      <c r="W30" s="12">
        <f t="shared" si="11"/>
        <v>1.6499999999999997</v>
      </c>
      <c r="X30" s="12">
        <f t="shared" si="21"/>
        <v>2.0020259898007158</v>
      </c>
      <c r="Y30" s="18">
        <f ca="1" t="shared" si="12"/>
        <v>2.0004488188055607</v>
      </c>
      <c r="Z30" s="18">
        <f ca="1" t="shared" si="13"/>
        <v>2.0079926190122395</v>
      </c>
      <c r="AA30" s="12"/>
      <c r="AB30" s="12"/>
      <c r="AC30" s="18">
        <v>12</v>
      </c>
      <c r="AD30" s="18"/>
      <c r="AE30" s="18"/>
      <c r="AF30" s="18"/>
      <c r="AG30" s="18"/>
      <c r="AH30" s="18"/>
      <c r="AI30" s="12"/>
    </row>
    <row r="31" spans="1:35" ht="12.75">
      <c r="A31" s="12">
        <f t="shared" si="14"/>
        <v>1.7999999999999996</v>
      </c>
      <c r="B31" s="12">
        <f t="shared" si="15"/>
        <v>43.19999999999999</v>
      </c>
      <c r="C31" s="12">
        <f t="shared" si="0"/>
        <v>5</v>
      </c>
      <c r="D31" s="12">
        <f t="shared" si="1"/>
        <v>0.06540019052955322</v>
      </c>
      <c r="E31" s="12">
        <f t="shared" si="2"/>
        <v>0.011521965752887057</v>
      </c>
      <c r="F31" s="12">
        <f t="shared" si="3"/>
        <v>2.5671020442713868</v>
      </c>
      <c r="G31" s="18">
        <f t="shared" si="4"/>
        <v>9</v>
      </c>
      <c r="H31" s="12">
        <f t="shared" si="16"/>
        <v>2.5</v>
      </c>
      <c r="I31" s="12">
        <f t="shared" si="5"/>
        <v>1.6</v>
      </c>
      <c r="J31" s="12">
        <f t="shared" si="6"/>
        <v>3.4</v>
      </c>
      <c r="K31" s="12">
        <f t="shared" si="7"/>
        <v>43.19999999999999</v>
      </c>
      <c r="L31" s="12">
        <f t="shared" si="17"/>
        <v>2.5729132250125657</v>
      </c>
      <c r="M31" s="12">
        <f t="shared" si="8"/>
        <v>1.6729132469576786</v>
      </c>
      <c r="N31" s="12">
        <f t="shared" si="9"/>
        <v>3.4729130506963735</v>
      </c>
      <c r="O31" s="12"/>
      <c r="P31" s="12"/>
      <c r="Q31" s="12"/>
      <c r="R31" s="12">
        <f t="shared" si="10"/>
        <v>0.07440232597722776</v>
      </c>
      <c r="S31" s="12">
        <f t="shared" si="18"/>
        <v>0.0002592545915797251</v>
      </c>
      <c r="T31" s="12">
        <f t="shared" si="19"/>
        <v>0.08296325554432116</v>
      </c>
      <c r="U31" s="12"/>
      <c r="V31" s="12">
        <f t="shared" si="20"/>
        <v>2</v>
      </c>
      <c r="W31" s="12">
        <f t="shared" si="11"/>
        <v>1.7999999999999996</v>
      </c>
      <c r="X31" s="12">
        <f t="shared" si="21"/>
        <v>2.002680749132865</v>
      </c>
      <c r="Y31" s="18">
        <f ca="1" t="shared" si="12"/>
        <v>2.0006211146443516</v>
      </c>
      <c r="Z31" s="18">
        <f ca="1" t="shared" si="13"/>
        <v>2.0104520663271295</v>
      </c>
      <c r="AA31" s="12"/>
      <c r="AB31" s="12"/>
      <c r="AC31" s="12">
        <v>13</v>
      </c>
      <c r="AD31" s="18"/>
      <c r="AE31" s="18"/>
      <c r="AF31" s="18"/>
      <c r="AG31" s="18"/>
      <c r="AH31" s="18"/>
      <c r="AI31" s="12"/>
    </row>
    <row r="32" spans="1:35" ht="12.75">
      <c r="A32" s="12">
        <f t="shared" si="14"/>
        <v>1.9499999999999995</v>
      </c>
      <c r="B32" s="12">
        <f t="shared" si="15"/>
        <v>46.79999999999999</v>
      </c>
      <c r="C32" s="12">
        <f t="shared" si="0"/>
        <v>5</v>
      </c>
      <c r="D32" s="12">
        <f t="shared" si="1"/>
        <v>0.06540019052955322</v>
      </c>
      <c r="E32" s="12">
        <f t="shared" si="2"/>
        <v>0.011521965752887057</v>
      </c>
      <c r="F32" s="12">
        <f t="shared" si="3"/>
        <v>3.21985346351142</v>
      </c>
      <c r="G32" s="18">
        <f t="shared" si="4"/>
        <v>9</v>
      </c>
      <c r="H32" s="12">
        <f t="shared" si="16"/>
        <v>2.5</v>
      </c>
      <c r="I32" s="12">
        <f t="shared" si="5"/>
        <v>1.6</v>
      </c>
      <c r="J32" s="12">
        <f t="shared" si="6"/>
        <v>3.4</v>
      </c>
      <c r="K32" s="12">
        <f t="shared" si="7"/>
        <v>46.79999999999999</v>
      </c>
      <c r="L32" s="12">
        <f t="shared" si="17"/>
        <v>2.5914532785390465</v>
      </c>
      <c r="M32" s="12">
        <f t="shared" si="8"/>
        <v>1.6914533066770332</v>
      </c>
      <c r="N32" s="12">
        <f t="shared" si="9"/>
        <v>3.491453055031138</v>
      </c>
      <c r="O32" s="12"/>
      <c r="P32" s="12"/>
      <c r="Q32" s="12"/>
      <c r="R32" s="12">
        <f t="shared" si="10"/>
        <v>0.07440232597722776</v>
      </c>
      <c r="S32" s="12">
        <f t="shared" si="18"/>
        <v>0.0002592545915797251</v>
      </c>
      <c r="T32" s="12">
        <f t="shared" si="19"/>
        <v>0.10940449321309842</v>
      </c>
      <c r="U32" s="12"/>
      <c r="V32" s="12">
        <f t="shared" si="20"/>
        <v>2</v>
      </c>
      <c r="W32" s="12">
        <f t="shared" si="11"/>
        <v>1.9499999999999995</v>
      </c>
      <c r="X32" s="12">
        <f t="shared" si="21"/>
        <v>2.003535131283101</v>
      </c>
      <c r="Y32" s="18">
        <f ca="1" t="shared" si="12"/>
        <v>2.0008462279432395</v>
      </c>
      <c r="Z32" s="18">
        <f ca="1" t="shared" si="13"/>
        <v>2.0136460703915056</v>
      </c>
      <c r="AA32" s="12"/>
      <c r="AB32" s="12"/>
      <c r="AC32" s="18">
        <v>14</v>
      </c>
      <c r="AD32" s="18"/>
      <c r="AE32" s="18"/>
      <c r="AF32" s="18"/>
      <c r="AG32" s="18"/>
      <c r="AH32" s="18"/>
      <c r="AI32" s="12"/>
    </row>
    <row r="33" spans="1:35" ht="12.75">
      <c r="A33" s="12">
        <f t="shared" si="14"/>
        <v>2.0999999999999996</v>
      </c>
      <c r="B33" s="12">
        <f t="shared" si="15"/>
        <v>50.39999999999999</v>
      </c>
      <c r="C33" s="12">
        <f t="shared" si="0"/>
        <v>5</v>
      </c>
      <c r="D33" s="12">
        <f t="shared" si="1"/>
        <v>0.06540019052955322</v>
      </c>
      <c r="E33" s="12">
        <f t="shared" si="2"/>
        <v>0.011521965752887057</v>
      </c>
      <c r="F33" s="12">
        <f t="shared" si="3"/>
        <v>4.007846968537969</v>
      </c>
      <c r="G33" s="18">
        <f t="shared" si="4"/>
        <v>9</v>
      </c>
      <c r="H33" s="12">
        <f t="shared" si="16"/>
        <v>2.5</v>
      </c>
      <c r="I33" s="12">
        <f t="shared" si="5"/>
        <v>1.6</v>
      </c>
      <c r="J33" s="12">
        <f t="shared" si="6"/>
        <v>3.4</v>
      </c>
      <c r="K33" s="12">
        <f t="shared" si="7"/>
        <v>50.39999999999999</v>
      </c>
      <c r="L33" s="12">
        <f t="shared" si="17"/>
        <v>2.6138346032846984</v>
      </c>
      <c r="M33" s="12">
        <f t="shared" si="8"/>
        <v>1.7138346392595567</v>
      </c>
      <c r="N33" s="12">
        <f t="shared" si="9"/>
        <v>3.5138343175263396</v>
      </c>
      <c r="O33" s="12"/>
      <c r="P33" s="12"/>
      <c r="Q33" s="12"/>
      <c r="R33" s="12">
        <f t="shared" si="10"/>
        <v>0.07440232597722776</v>
      </c>
      <c r="S33" s="12">
        <f t="shared" si="18"/>
        <v>0.0002592545915797251</v>
      </c>
      <c r="T33" s="12">
        <f t="shared" si="19"/>
        <v>0.14388887710907028</v>
      </c>
      <c r="U33" s="12"/>
      <c r="V33" s="12">
        <f t="shared" si="20"/>
        <v>2</v>
      </c>
      <c r="W33" s="12">
        <f t="shared" si="11"/>
        <v>2.0999999999999996</v>
      </c>
      <c r="X33" s="12">
        <f t="shared" si="21"/>
        <v>2.004649407489244</v>
      </c>
      <c r="Y33" s="18">
        <f ca="1" t="shared" si="12"/>
        <v>2.0011403087099255</v>
      </c>
      <c r="Z33" s="18">
        <f ca="1" t="shared" si="13"/>
        <v>2.01778599941383</v>
      </c>
      <c r="AA33" s="12"/>
      <c r="AB33" s="12"/>
      <c r="AC33" s="18">
        <v>15</v>
      </c>
      <c r="AD33" s="18"/>
      <c r="AE33" s="18"/>
      <c r="AF33" s="18"/>
      <c r="AG33" s="18"/>
      <c r="AH33" s="18"/>
      <c r="AI33" s="12"/>
    </row>
    <row r="34" spans="1:35" ht="12.75">
      <c r="A34" s="12">
        <f t="shared" si="14"/>
        <v>2.2499999999999996</v>
      </c>
      <c r="B34" s="12">
        <f t="shared" si="15"/>
        <v>53.999999999999986</v>
      </c>
      <c r="C34" s="12">
        <f t="shared" si="0"/>
        <v>5</v>
      </c>
      <c r="D34" s="12">
        <f t="shared" si="1"/>
        <v>0.06540019052955322</v>
      </c>
      <c r="E34" s="12">
        <f t="shared" si="2"/>
        <v>0.011521965752887057</v>
      </c>
      <c r="F34" s="12">
        <f t="shared" si="3"/>
        <v>4.950127316704872</v>
      </c>
      <c r="G34" s="18">
        <f t="shared" si="4"/>
        <v>9</v>
      </c>
      <c r="H34" s="12">
        <f t="shared" si="16"/>
        <v>2.5</v>
      </c>
      <c r="I34" s="12">
        <f t="shared" si="5"/>
        <v>1.6</v>
      </c>
      <c r="J34" s="12">
        <f t="shared" si="6"/>
        <v>3.4</v>
      </c>
      <c r="K34" s="12">
        <f t="shared" si="7"/>
        <v>53.999999999999986</v>
      </c>
      <c r="L34" s="12">
        <f t="shared" si="17"/>
        <v>2.640598125886143</v>
      </c>
      <c r="M34" s="12">
        <f t="shared" si="8"/>
        <v>1.7405981717782995</v>
      </c>
      <c r="N34" s="12">
        <f t="shared" si="9"/>
        <v>3.540597761351952</v>
      </c>
      <c r="O34" s="12"/>
      <c r="P34" s="12"/>
      <c r="Q34" s="12"/>
      <c r="R34" s="12">
        <f t="shared" si="10"/>
        <v>0.07440232597722776</v>
      </c>
      <c r="S34" s="12">
        <f t="shared" si="18"/>
        <v>0.0002592545915797251</v>
      </c>
      <c r="T34" s="12">
        <f t="shared" si="19"/>
        <v>0.18883209927430045</v>
      </c>
      <c r="U34" s="12"/>
      <c r="V34" s="12">
        <f t="shared" si="20"/>
        <v>2</v>
      </c>
      <c r="W34" s="12">
        <f t="shared" si="11"/>
        <v>2.2499999999999996</v>
      </c>
      <c r="X34" s="12">
        <f t="shared" si="21"/>
        <v>2.0061016347665985</v>
      </c>
      <c r="Y34" s="18">
        <f ca="1" t="shared" si="12"/>
        <v>2.001524416037257</v>
      </c>
      <c r="Z34" s="18">
        <f ca="1" t="shared" si="13"/>
        <v>2.0231386704275094</v>
      </c>
      <c r="AA34" s="12"/>
      <c r="AB34" s="12"/>
      <c r="AC34" s="12">
        <v>16</v>
      </c>
      <c r="AD34" s="18"/>
      <c r="AE34" s="18"/>
      <c r="AF34" s="18"/>
      <c r="AG34" s="18"/>
      <c r="AH34" s="18"/>
      <c r="AI34" s="12"/>
    </row>
    <row r="35" spans="1:35" ht="12.75">
      <c r="A35" s="12">
        <f t="shared" si="14"/>
        <v>2.3999999999999995</v>
      </c>
      <c r="B35" s="12">
        <f t="shared" si="15"/>
        <v>57.59999999999999</v>
      </c>
      <c r="C35" s="12">
        <f t="shared" si="0"/>
        <v>5</v>
      </c>
      <c r="D35" s="12">
        <f t="shared" si="1"/>
        <v>0.06540019052955322</v>
      </c>
      <c r="E35" s="12">
        <f t="shared" si="2"/>
        <v>0.011521965752887057</v>
      </c>
      <c r="F35" s="12">
        <f t="shared" si="3"/>
        <v>6.064909324583347</v>
      </c>
      <c r="G35" s="18">
        <f t="shared" si="4"/>
        <v>9</v>
      </c>
      <c r="H35" s="12">
        <f t="shared" si="16"/>
        <v>2.5</v>
      </c>
      <c r="I35" s="12">
        <f t="shared" si="5"/>
        <v>1.6</v>
      </c>
      <c r="J35" s="12">
        <f t="shared" si="6"/>
        <v>3.4</v>
      </c>
      <c r="K35" s="12">
        <f t="shared" si="7"/>
        <v>57.59999999999999</v>
      </c>
      <c r="L35" s="12">
        <f t="shared" si="17"/>
        <v>2.6722612000876618</v>
      </c>
      <c r="M35" s="12">
        <f t="shared" si="8"/>
        <v>1.7722612585298254</v>
      </c>
      <c r="N35" s="12">
        <f t="shared" si="9"/>
        <v>3.5722607358653367</v>
      </c>
      <c r="O35" s="12"/>
      <c r="P35" s="12"/>
      <c r="Q35" s="12"/>
      <c r="R35" s="12">
        <f t="shared" si="10"/>
        <v>0.07440232597722776</v>
      </c>
      <c r="S35" s="12">
        <f t="shared" si="18"/>
        <v>0.0002592545915797251</v>
      </c>
      <c r="T35" s="12">
        <f t="shared" si="19"/>
        <v>0.24735387938398645</v>
      </c>
      <c r="U35" s="12"/>
      <c r="V35" s="12">
        <f t="shared" si="20"/>
        <v>2</v>
      </c>
      <c r="W35" s="12">
        <f t="shared" si="11"/>
        <v>2.3999999999999995</v>
      </c>
      <c r="X35" s="12">
        <f t="shared" si="21"/>
        <v>2.0079926190122395</v>
      </c>
      <c r="Y35" s="18">
        <f ca="1" t="shared" si="12"/>
        <v>2.0020259898007158</v>
      </c>
      <c r="Z35" s="18">
        <f ca="1" t="shared" si="13"/>
        <v>2.03003738377682</v>
      </c>
      <c r="AA35" s="12"/>
      <c r="AB35" s="12"/>
      <c r="AC35" s="18">
        <v>17</v>
      </c>
      <c r="AD35" s="18"/>
      <c r="AE35" s="18"/>
      <c r="AF35" s="18"/>
      <c r="AG35" s="18"/>
      <c r="AH35" s="18"/>
      <c r="AI35" s="12"/>
    </row>
    <row r="36" spans="1:35" ht="12.75">
      <c r="A36" s="12">
        <f t="shared" si="14"/>
        <v>2.5499999999999994</v>
      </c>
      <c r="B36" s="12">
        <f t="shared" si="15"/>
        <v>61.19999999999999</v>
      </c>
      <c r="C36" s="12">
        <f t="shared" si="0"/>
        <v>5</v>
      </c>
      <c r="D36" s="12">
        <f t="shared" si="1"/>
        <v>0.06540019052955322</v>
      </c>
      <c r="E36" s="12">
        <f t="shared" si="2"/>
        <v>0.011521965752887057</v>
      </c>
      <c r="F36" s="12">
        <f t="shared" si="3"/>
        <v>7.368268430157997</v>
      </c>
      <c r="G36" s="18">
        <f t="shared" si="4"/>
        <v>9</v>
      </c>
      <c r="H36" s="12">
        <f t="shared" si="16"/>
        <v>2.5</v>
      </c>
      <c r="I36" s="12">
        <f t="shared" si="5"/>
        <v>1.6</v>
      </c>
      <c r="J36" s="12">
        <f t="shared" si="6"/>
        <v>3.4</v>
      </c>
      <c r="K36" s="12">
        <f t="shared" si="7"/>
        <v>61.19999999999999</v>
      </c>
      <c r="L36" s="12">
        <f t="shared" si="17"/>
        <v>2.709280414820193</v>
      </c>
      <c r="M36" s="12">
        <f t="shared" si="8"/>
        <v>1.8092804891439638</v>
      </c>
      <c r="N36" s="12">
        <f t="shared" si="9"/>
        <v>3.609279824445932</v>
      </c>
      <c r="O36" s="12"/>
      <c r="P36" s="12"/>
      <c r="Q36" s="12"/>
      <c r="R36" s="12">
        <f t="shared" si="10"/>
        <v>0.07440232597722776</v>
      </c>
      <c r="S36" s="12">
        <f t="shared" si="18"/>
        <v>0.0002592545915797251</v>
      </c>
      <c r="T36" s="12">
        <f t="shared" si="19"/>
        <v>0.32346833460474045</v>
      </c>
      <c r="U36" s="12"/>
      <c r="V36" s="12">
        <f t="shared" si="20"/>
        <v>2</v>
      </c>
      <c r="W36" s="12">
        <f t="shared" si="11"/>
        <v>2.5499999999999994</v>
      </c>
      <c r="X36" s="12">
        <f t="shared" si="21"/>
        <v>2.0104520663271295</v>
      </c>
      <c r="Y36" s="18">
        <f ca="1" t="shared" si="12"/>
        <v>2.002680749132865</v>
      </c>
      <c r="Z36" s="18">
        <f ca="1" t="shared" si="13"/>
        <v>2.0388928838133467</v>
      </c>
      <c r="AA36" s="12"/>
      <c r="AB36" s="12"/>
      <c r="AC36" s="18">
        <v>18</v>
      </c>
      <c r="AD36" s="18"/>
      <c r="AE36" s="18"/>
      <c r="AF36" s="18"/>
      <c r="AG36" s="18"/>
      <c r="AH36" s="18"/>
      <c r="AI36" s="12"/>
    </row>
    <row r="37" spans="1:35" ht="12.75">
      <c r="A37" s="12">
        <f t="shared" si="14"/>
        <v>2.6999999999999993</v>
      </c>
      <c r="B37" s="12">
        <f t="shared" si="15"/>
        <v>64.79999999999998</v>
      </c>
      <c r="C37" s="12">
        <f t="shared" si="0"/>
        <v>5</v>
      </c>
      <c r="D37" s="12">
        <f t="shared" si="1"/>
        <v>0.06540019052955322</v>
      </c>
      <c r="E37" s="12">
        <f t="shared" si="2"/>
        <v>0.011521965752887057</v>
      </c>
      <c r="F37" s="12">
        <f t="shared" si="3"/>
        <v>8.872778503144723</v>
      </c>
      <c r="G37" s="18">
        <f t="shared" si="4"/>
        <v>9</v>
      </c>
      <c r="H37" s="12">
        <f t="shared" si="16"/>
        <v>2.5</v>
      </c>
      <c r="I37" s="12">
        <f t="shared" si="5"/>
        <v>1.6</v>
      </c>
      <c r="J37" s="12">
        <f t="shared" si="6"/>
        <v>3.4</v>
      </c>
      <c r="K37" s="12">
        <f t="shared" si="7"/>
        <v>64.79999999999998</v>
      </c>
      <c r="L37" s="12">
        <f t="shared" si="17"/>
        <v>2.752012903962453</v>
      </c>
      <c r="M37" s="12">
        <f t="shared" si="8"/>
        <v>1.8520129983838656</v>
      </c>
      <c r="N37" s="12">
        <f t="shared" si="9"/>
        <v>3.6520121539472337</v>
      </c>
      <c r="O37" s="12"/>
      <c r="P37" s="12"/>
      <c r="Q37" s="12"/>
      <c r="R37" s="12">
        <f t="shared" si="10"/>
        <v>0.07440232597722776</v>
      </c>
      <c r="S37" s="12">
        <f t="shared" si="18"/>
        <v>0.0002592545915797251</v>
      </c>
      <c r="T37" s="12">
        <f t="shared" si="19"/>
        <v>0.42231569737718644</v>
      </c>
      <c r="U37" s="12"/>
      <c r="V37" s="12">
        <f t="shared" si="20"/>
        <v>2</v>
      </c>
      <c r="W37" s="12">
        <f t="shared" si="11"/>
        <v>2.6999999999999993</v>
      </c>
      <c r="X37" s="12">
        <f t="shared" si="21"/>
        <v>2.0136460703915056</v>
      </c>
      <c r="Y37" s="18">
        <f ca="1" t="shared" si="12"/>
        <v>2.003535131283101</v>
      </c>
      <c r="Z37" s="18">
        <f ca="1" t="shared" si="13"/>
        <v>2.050202576219995</v>
      </c>
      <c r="AA37" s="12"/>
      <c r="AB37" s="12"/>
      <c r="AC37" s="12">
        <v>19</v>
      </c>
      <c r="AD37" s="18"/>
      <c r="AE37" s="18"/>
      <c r="AF37" s="18"/>
      <c r="AG37" s="18"/>
      <c r="AH37" s="18"/>
      <c r="AI37" s="12"/>
    </row>
    <row r="38" spans="1:35" ht="12.75">
      <c r="A38" s="12">
        <f t="shared" si="14"/>
        <v>2.849999999999999</v>
      </c>
      <c r="B38" s="12">
        <f t="shared" si="15"/>
        <v>68.39999999999998</v>
      </c>
      <c r="C38" s="12">
        <f t="shared" si="0"/>
        <v>5</v>
      </c>
      <c r="D38" s="12">
        <f t="shared" si="1"/>
        <v>0.06540019052955322</v>
      </c>
      <c r="E38" s="12">
        <f t="shared" si="2"/>
        <v>0.011521965752887057</v>
      </c>
      <c r="F38" s="12">
        <f t="shared" si="3"/>
        <v>10.586312327114179</v>
      </c>
      <c r="G38" s="18">
        <f t="shared" si="4"/>
        <v>9</v>
      </c>
      <c r="H38" s="12">
        <f t="shared" si="16"/>
        <v>2.5</v>
      </c>
      <c r="I38" s="12">
        <f t="shared" si="5"/>
        <v>1.6</v>
      </c>
      <c r="J38" s="12">
        <f t="shared" si="6"/>
        <v>3.4</v>
      </c>
      <c r="K38" s="12">
        <f t="shared" si="7"/>
        <v>68.39999999999998</v>
      </c>
      <c r="L38" s="12">
        <f t="shared" si="17"/>
        <v>2.8006822764480885</v>
      </c>
      <c r="M38" s="12">
        <f t="shared" si="8"/>
        <v>1.9006823963023871</v>
      </c>
      <c r="N38" s="12">
        <f t="shared" si="9"/>
        <v>3.7006813244127237</v>
      </c>
      <c r="O38" s="12"/>
      <c r="P38" s="12"/>
      <c r="Q38" s="12"/>
      <c r="R38" s="12">
        <f t="shared" si="10"/>
        <v>0.07440232597722776</v>
      </c>
      <c r="S38" s="12">
        <f t="shared" si="18"/>
        <v>0.0002592545915797251</v>
      </c>
      <c r="T38" s="12">
        <f t="shared" si="19"/>
        <v>0.5504373469562296</v>
      </c>
      <c r="U38" s="12"/>
      <c r="V38" s="12">
        <f t="shared" si="20"/>
        <v>2</v>
      </c>
      <c r="W38" s="12">
        <f t="shared" si="11"/>
        <v>2.849999999999999</v>
      </c>
      <c r="X38" s="12">
        <f t="shared" si="21"/>
        <v>2.01778599941383</v>
      </c>
      <c r="Y38" s="18">
        <f ca="1" t="shared" si="12"/>
        <v>2.004649407489244</v>
      </c>
      <c r="Z38" s="18">
        <f ca="1" t="shared" si="13"/>
        <v>2.0645553912861923</v>
      </c>
      <c r="AA38" s="12"/>
      <c r="AB38" s="12"/>
      <c r="AC38" s="18">
        <v>20</v>
      </c>
      <c r="AD38" s="18"/>
      <c r="AE38" s="18"/>
      <c r="AF38" s="18"/>
      <c r="AG38" s="18"/>
      <c r="AH38" s="18"/>
      <c r="AI38" s="12"/>
    </row>
    <row r="39" spans="1:35" ht="12.75">
      <c r="A39" s="12">
        <f t="shared" si="14"/>
        <v>2.999999999999999</v>
      </c>
      <c r="B39" s="12">
        <f t="shared" si="15"/>
        <v>71.99999999999997</v>
      </c>
      <c r="C39" s="12">
        <f t="shared" si="0"/>
        <v>5</v>
      </c>
      <c r="D39" s="12">
        <f t="shared" si="1"/>
        <v>0.06540019052955322</v>
      </c>
      <c r="E39" s="12">
        <f t="shared" si="2"/>
        <v>0.011521965752887057</v>
      </c>
      <c r="F39" s="12">
        <f t="shared" si="3"/>
        <v>12.511230981036327</v>
      </c>
      <c r="G39" s="18">
        <f t="shared" si="4"/>
        <v>9</v>
      </c>
      <c r="H39" s="12">
        <f t="shared" si="16"/>
        <v>2.5</v>
      </c>
      <c r="I39" s="12">
        <f t="shared" si="5"/>
        <v>1.6</v>
      </c>
      <c r="J39" s="12">
        <f t="shared" si="6"/>
        <v>3.4</v>
      </c>
      <c r="K39" s="12">
        <f t="shared" si="7"/>
        <v>71.99999999999997</v>
      </c>
      <c r="L39" s="12">
        <f t="shared" si="17"/>
        <v>2.8553555922455036</v>
      </c>
      <c r="M39" s="12">
        <f t="shared" si="8"/>
        <v>1.9553557442842608</v>
      </c>
      <c r="N39" s="12">
        <f t="shared" si="9"/>
        <v>3.755354384560621</v>
      </c>
      <c r="O39" s="12"/>
      <c r="P39" s="12"/>
      <c r="Q39" s="12"/>
      <c r="R39" s="12">
        <f t="shared" si="10"/>
        <v>0.07440232597722776</v>
      </c>
      <c r="S39" s="12">
        <f t="shared" si="18"/>
        <v>0.0002592545915797251</v>
      </c>
      <c r="T39" s="12">
        <f t="shared" si="19"/>
        <v>0.7160906816013437</v>
      </c>
      <c r="U39" s="12"/>
      <c r="V39" s="12">
        <f t="shared" si="20"/>
        <v>2</v>
      </c>
      <c r="W39" s="12">
        <f t="shared" si="11"/>
        <v>2.999999999999999</v>
      </c>
      <c r="X39" s="12">
        <f t="shared" si="21"/>
        <v>2.0231386704275094</v>
      </c>
      <c r="Y39" s="18">
        <f ca="1" t="shared" si="12"/>
        <v>2.0061016347665985</v>
      </c>
      <c r="Z39" s="18">
        <f ca="1" t="shared" si="13"/>
        <v>2.082628692617991</v>
      </c>
      <c r="AA39" s="12"/>
      <c r="AB39" s="12"/>
      <c r="AC39" s="18">
        <v>21</v>
      </c>
      <c r="AD39" s="18"/>
      <c r="AE39" s="18"/>
      <c r="AF39" s="18"/>
      <c r="AG39" s="18"/>
      <c r="AH39" s="18"/>
      <c r="AI39" s="12"/>
    </row>
    <row r="40" spans="1:35" ht="12.75">
      <c r="A40" s="12">
        <f t="shared" si="14"/>
        <v>3.149999999999999</v>
      </c>
      <c r="B40" s="12">
        <f t="shared" si="15"/>
        <v>75.59999999999998</v>
      </c>
      <c r="C40" s="12">
        <f t="shared" si="0"/>
        <v>5</v>
      </c>
      <c r="D40" s="12">
        <f t="shared" si="1"/>
        <v>0.06540019052955322</v>
      </c>
      <c r="E40" s="12">
        <f t="shared" si="2"/>
        <v>0.011521965752887057</v>
      </c>
      <c r="F40" s="12">
        <f t="shared" si="3"/>
        <v>14.644131819448454</v>
      </c>
      <c r="G40" s="18">
        <f t="shared" si="4"/>
        <v>9</v>
      </c>
      <c r="H40" s="12">
        <f t="shared" si="16"/>
        <v>2.5</v>
      </c>
      <c r="I40" s="12">
        <f t="shared" si="5"/>
        <v>1.6</v>
      </c>
      <c r="J40" s="12">
        <f t="shared" si="6"/>
        <v>3.4</v>
      </c>
      <c r="K40" s="12">
        <f t="shared" si="7"/>
        <v>75.59999999999998</v>
      </c>
      <c r="L40" s="12">
        <f t="shared" si="17"/>
        <v>2.9159362041629935</v>
      </c>
      <c r="M40" s="12">
        <f t="shared" si="8"/>
        <v>2.0159363969300914</v>
      </c>
      <c r="N40" s="12">
        <f t="shared" si="9"/>
        <v>3.815934672962534</v>
      </c>
      <c r="O40" s="12"/>
      <c r="P40" s="12"/>
      <c r="Q40" s="12"/>
      <c r="R40" s="12">
        <f t="shared" si="10"/>
        <v>0.07440232597722776</v>
      </c>
      <c r="S40" s="12">
        <f t="shared" si="18"/>
        <v>0.0002592545915797251</v>
      </c>
      <c r="T40" s="12">
        <f t="shared" si="19"/>
        <v>0.9295906118558008</v>
      </c>
      <c r="U40" s="12"/>
      <c r="V40" s="12">
        <f t="shared" si="20"/>
        <v>2</v>
      </c>
      <c r="W40" s="12">
        <f t="shared" si="11"/>
        <v>3.149999999999999</v>
      </c>
      <c r="X40" s="12">
        <f t="shared" si="21"/>
        <v>2.03003738377682</v>
      </c>
      <c r="Y40" s="18">
        <f ca="1" t="shared" si="12"/>
        <v>2.0079926190122395</v>
      </c>
      <c r="Z40" s="18">
        <f ca="1" t="shared" si="13"/>
        <v>2.1051729689787804</v>
      </c>
      <c r="AA40" s="12"/>
      <c r="AB40" s="12"/>
      <c r="AC40" s="12">
        <v>22</v>
      </c>
      <c r="AD40" s="18"/>
      <c r="AE40" s="18"/>
      <c r="AF40" s="18"/>
      <c r="AG40" s="18"/>
      <c r="AH40" s="18"/>
      <c r="AI40" s="12"/>
    </row>
    <row r="41" spans="1:35" ht="12.75">
      <c r="A41" s="12">
        <f t="shared" si="14"/>
        <v>3.299999999999999</v>
      </c>
      <c r="B41" s="12">
        <f t="shared" si="15"/>
        <v>79.19999999999997</v>
      </c>
      <c r="C41" s="12">
        <f t="shared" si="0"/>
        <v>5</v>
      </c>
      <c r="D41" s="12">
        <f t="shared" si="1"/>
        <v>0.06540019052955322</v>
      </c>
      <c r="E41" s="12">
        <f t="shared" si="2"/>
        <v>0.011521965752887057</v>
      </c>
      <c r="F41" s="12">
        <f t="shared" si="3"/>
        <v>16.97621036246835</v>
      </c>
      <c r="G41" s="18">
        <f t="shared" si="4"/>
        <v>9</v>
      </c>
      <c r="H41" s="12">
        <f t="shared" si="16"/>
        <v>2.5</v>
      </c>
      <c r="I41" s="12">
        <f t="shared" si="5"/>
        <v>1.6</v>
      </c>
      <c r="J41" s="12">
        <f t="shared" si="6"/>
        <v>3.4</v>
      </c>
      <c r="K41" s="12">
        <f t="shared" si="7"/>
        <v>79.19999999999997</v>
      </c>
      <c r="L41" s="12">
        <f t="shared" si="17"/>
        <v>2.9821740364755582</v>
      </c>
      <c r="M41" s="12">
        <f t="shared" si="8"/>
        <v>2.082174280782996</v>
      </c>
      <c r="N41" s="12">
        <f t="shared" si="9"/>
        <v>3.882172095877478</v>
      </c>
      <c r="O41" s="12"/>
      <c r="P41" s="12"/>
      <c r="Q41" s="12"/>
      <c r="R41" s="12">
        <f t="shared" si="10"/>
        <v>0.07440232597722776</v>
      </c>
      <c r="S41" s="12">
        <f t="shared" si="18"/>
        <v>0.0002592545915797251</v>
      </c>
      <c r="T41" s="12">
        <f t="shared" si="19"/>
        <v>1.2036487704194911</v>
      </c>
      <c r="U41" s="12"/>
      <c r="V41" s="12">
        <f t="shared" si="20"/>
        <v>2</v>
      </c>
      <c r="W41" s="12">
        <f t="shared" si="11"/>
        <v>3.299999999999999</v>
      </c>
      <c r="X41" s="12">
        <f t="shared" si="21"/>
        <v>2.0388928838133467</v>
      </c>
      <c r="Y41" s="18">
        <f ca="1" t="shared" si="12"/>
        <v>2.0104520663271295</v>
      </c>
      <c r="Z41" s="18">
        <f ca="1" t="shared" si="13"/>
        <v>2.1329803478764573</v>
      </c>
      <c r="AA41" s="12"/>
      <c r="AB41" s="12"/>
      <c r="AC41" s="18">
        <v>23</v>
      </c>
      <c r="AD41" s="18"/>
      <c r="AE41" s="18"/>
      <c r="AF41" s="18"/>
      <c r="AG41" s="18"/>
      <c r="AH41" s="18"/>
      <c r="AI41" s="12"/>
    </row>
    <row r="42" spans="1:35" ht="12.75">
      <c r="A42" s="12">
        <f t="shared" si="14"/>
        <v>3.449999999999999</v>
      </c>
      <c r="B42" s="12">
        <f t="shared" si="15"/>
        <v>82.79999999999997</v>
      </c>
      <c r="C42" s="12">
        <f t="shared" si="0"/>
        <v>5</v>
      </c>
      <c r="D42" s="12">
        <f t="shared" si="1"/>
        <v>0.06540019052955322</v>
      </c>
      <c r="E42" s="12">
        <f t="shared" si="2"/>
        <v>0.011521965752887057</v>
      </c>
      <c r="F42" s="12">
        <f t="shared" si="3"/>
        <v>19.494157041390388</v>
      </c>
      <c r="G42" s="18">
        <f t="shared" si="4"/>
        <v>9</v>
      </c>
      <c r="H42" s="12">
        <f t="shared" si="16"/>
        <v>2.5</v>
      </c>
      <c r="I42" s="12">
        <f t="shared" si="5"/>
        <v>1.6</v>
      </c>
      <c r="J42" s="12">
        <f t="shared" si="6"/>
        <v>3.4</v>
      </c>
      <c r="K42" s="12">
        <f t="shared" si="7"/>
        <v>82.79999999999997</v>
      </c>
      <c r="L42" s="12">
        <f t="shared" si="17"/>
        <v>3.0536910549934424</v>
      </c>
      <c r="M42" s="12">
        <f t="shared" si="8"/>
        <v>2.1536913645234312</v>
      </c>
      <c r="N42" s="12">
        <f t="shared" si="9"/>
        <v>3.9536885963171757</v>
      </c>
      <c r="O42" s="12"/>
      <c r="P42" s="12"/>
      <c r="Q42" s="12"/>
      <c r="R42" s="12">
        <f t="shared" si="10"/>
        <v>0.07440232597722776</v>
      </c>
      <c r="S42" s="12">
        <f t="shared" si="18"/>
        <v>0.0002592545915797251</v>
      </c>
      <c r="T42" s="12">
        <f t="shared" si="19"/>
        <v>1.5536587688335004</v>
      </c>
      <c r="U42" s="12"/>
      <c r="V42" s="12">
        <f t="shared" si="20"/>
        <v>2</v>
      </c>
      <c r="W42" s="12">
        <f t="shared" si="11"/>
        <v>3.449999999999999</v>
      </c>
      <c r="X42" s="12">
        <f t="shared" si="21"/>
        <v>2.050202576219995</v>
      </c>
      <c r="Y42" s="18">
        <f ca="1" t="shared" si="12"/>
        <v>2.0136460703915056</v>
      </c>
      <c r="Z42" s="18">
        <f ca="1" t="shared" si="13"/>
        <v>2.166834992316172</v>
      </c>
      <c r="AA42" s="12"/>
      <c r="AB42" s="12"/>
      <c r="AC42" s="18">
        <v>24</v>
      </c>
      <c r="AD42" s="18"/>
      <c r="AE42" s="18"/>
      <c r="AF42" s="18"/>
      <c r="AG42" s="18"/>
      <c r="AH42" s="18"/>
      <c r="AI42" s="12"/>
    </row>
    <row r="43" spans="1:35" ht="12.75">
      <c r="A43" s="12">
        <f t="shared" si="14"/>
        <v>3.5999999999999988</v>
      </c>
      <c r="B43" s="12">
        <f t="shared" si="15"/>
        <v>86.39999999999998</v>
      </c>
      <c r="C43" s="12">
        <f t="shared" si="0"/>
        <v>5</v>
      </c>
      <c r="D43" s="12">
        <f t="shared" si="1"/>
        <v>0.06540019052955322</v>
      </c>
      <c r="E43" s="12">
        <f t="shared" si="2"/>
        <v>0.011521965752887057</v>
      </c>
      <c r="F43" s="12">
        <f t="shared" si="3"/>
        <v>22.181403773437765</v>
      </c>
      <c r="G43" s="18">
        <f t="shared" si="4"/>
        <v>9</v>
      </c>
      <c r="H43" s="12">
        <f t="shared" si="16"/>
        <v>2.5</v>
      </c>
      <c r="I43" s="12">
        <f t="shared" si="5"/>
        <v>1.6</v>
      </c>
      <c r="J43" s="12">
        <f t="shared" si="6"/>
        <v>3.4</v>
      </c>
      <c r="K43" s="12">
        <f t="shared" si="7"/>
        <v>86.39999999999998</v>
      </c>
      <c r="L43" s="12">
        <f t="shared" si="17"/>
        <v>3.130016673269484</v>
      </c>
      <c r="M43" s="12">
        <f t="shared" si="8"/>
        <v>2.230017065336397</v>
      </c>
      <c r="N43" s="12">
        <f t="shared" si="9"/>
        <v>4.030013558983861</v>
      </c>
      <c r="O43" s="12"/>
      <c r="P43" s="12"/>
      <c r="Q43" s="12"/>
      <c r="R43" s="12">
        <f t="shared" si="10"/>
        <v>0.07440232597722776</v>
      </c>
      <c r="S43" s="12">
        <f t="shared" si="18"/>
        <v>0.0002592545915797251</v>
      </c>
      <c r="T43" s="12">
        <f t="shared" si="19"/>
        <v>1.9978467064839265</v>
      </c>
      <c r="U43" s="12"/>
      <c r="V43" s="12">
        <f t="shared" si="20"/>
        <v>2</v>
      </c>
      <c r="W43" s="12">
        <f t="shared" si="11"/>
        <v>3.5999999999999988</v>
      </c>
      <c r="X43" s="12">
        <f t="shared" si="21"/>
        <v>2.0645553912861923</v>
      </c>
      <c r="Y43" s="18">
        <f ca="1" t="shared" si="12"/>
        <v>2.01778599941383</v>
      </c>
      <c r="Z43" s="18">
        <f ca="1" t="shared" si="13"/>
        <v>2.207447639210117</v>
      </c>
      <c r="AA43" s="12"/>
      <c r="AB43" s="12"/>
      <c r="AC43" s="12">
        <v>25</v>
      </c>
      <c r="AD43" s="18"/>
      <c r="AE43" s="18"/>
      <c r="AF43" s="18"/>
      <c r="AG43" s="18"/>
      <c r="AH43" s="18"/>
      <c r="AI43" s="12"/>
    </row>
    <row r="44" spans="1:35" ht="12.75">
      <c r="A44" s="12">
        <f t="shared" si="14"/>
        <v>3.7499999999999987</v>
      </c>
      <c r="B44" s="12">
        <f t="shared" si="15"/>
        <v>89.99999999999997</v>
      </c>
      <c r="C44" s="12">
        <f t="shared" si="0"/>
        <v>5</v>
      </c>
      <c r="D44" s="12">
        <f t="shared" si="1"/>
        <v>0.06540019052955322</v>
      </c>
      <c r="E44" s="12">
        <f t="shared" si="2"/>
        <v>0.011521965752887057</v>
      </c>
      <c r="F44" s="12">
        <f t="shared" si="3"/>
        <v>25.019491318812626</v>
      </c>
      <c r="G44" s="18">
        <f t="shared" si="4"/>
        <v>9</v>
      </c>
      <c r="H44" s="12">
        <f t="shared" si="16"/>
        <v>2.5</v>
      </c>
      <c r="I44" s="12">
        <f t="shared" si="5"/>
        <v>1.6</v>
      </c>
      <c r="J44" s="12">
        <f t="shared" si="6"/>
        <v>3.4</v>
      </c>
      <c r="K44" s="12">
        <f t="shared" si="7"/>
        <v>89.99999999999997</v>
      </c>
      <c r="L44" s="12">
        <f t="shared" si="17"/>
        <v>3.210626589330518</v>
      </c>
      <c r="M44" s="12">
        <f t="shared" si="8"/>
        <v>2.3106270858450992</v>
      </c>
      <c r="N44" s="12">
        <f t="shared" si="9"/>
        <v>4.110622645395164</v>
      </c>
      <c r="O44" s="12"/>
      <c r="P44" s="12"/>
      <c r="Q44" s="12"/>
      <c r="R44" s="12">
        <f t="shared" si="10"/>
        <v>0.07440232597722776</v>
      </c>
      <c r="S44" s="12">
        <f t="shared" si="18"/>
        <v>0.0002592545915797251</v>
      </c>
      <c r="T44" s="12">
        <f t="shared" si="19"/>
        <v>2.557175504133994</v>
      </c>
      <c r="U44" s="12"/>
      <c r="V44" s="12">
        <f t="shared" si="20"/>
        <v>2</v>
      </c>
      <c r="W44" s="12">
        <f t="shared" si="11"/>
        <v>3.7499999999999987</v>
      </c>
      <c r="X44" s="12">
        <f t="shared" si="21"/>
        <v>2.082628692617991</v>
      </c>
      <c r="Y44" s="18">
        <f ca="1" t="shared" si="12"/>
        <v>2.0231386704275094</v>
      </c>
      <c r="Z44" s="18">
        <f ca="1" t="shared" si="13"/>
        <v>2.2553823749554835</v>
      </c>
      <c r="AA44" s="12"/>
      <c r="AB44" s="12"/>
      <c r="AC44" s="18">
        <v>26</v>
      </c>
      <c r="AD44" s="18"/>
      <c r="AE44" s="18"/>
      <c r="AF44" s="18"/>
      <c r="AG44" s="18"/>
      <c r="AH44" s="18"/>
      <c r="AI44" s="12"/>
    </row>
    <row r="45" spans="1:35" ht="12.75">
      <c r="A45" s="12">
        <f t="shared" si="14"/>
        <v>3.8999999999999986</v>
      </c>
      <c r="B45" s="12">
        <f t="shared" si="15"/>
        <v>93.59999999999997</v>
      </c>
      <c r="C45" s="12">
        <f t="shared" si="0"/>
        <v>5</v>
      </c>
      <c r="D45" s="12">
        <f t="shared" si="1"/>
        <v>0.06540019052955322</v>
      </c>
      <c r="E45" s="12">
        <f t="shared" si="2"/>
        <v>0.011521965752887057</v>
      </c>
      <c r="F45" s="12">
        <f t="shared" si="3"/>
        <v>27.989350099769553</v>
      </c>
      <c r="G45" s="18">
        <f t="shared" si="4"/>
        <v>9</v>
      </c>
      <c r="H45" s="12">
        <f t="shared" si="16"/>
        <v>2.5</v>
      </c>
      <c r="I45" s="12">
        <f t="shared" si="5"/>
        <v>1.6</v>
      </c>
      <c r="J45" s="12">
        <f t="shared" si="6"/>
        <v>3.4</v>
      </c>
      <c r="K45" s="12">
        <f t="shared" si="7"/>
        <v>93.59999999999997</v>
      </c>
      <c r="L45" s="12">
        <f t="shared" si="17"/>
        <v>3.294979164414226</v>
      </c>
      <c r="M45" s="12">
        <f t="shared" si="8"/>
        <v>2.3949797931037677</v>
      </c>
      <c r="N45" s="12">
        <f t="shared" si="9"/>
        <v>4.194974170588007</v>
      </c>
      <c r="O45" s="12"/>
      <c r="P45" s="12"/>
      <c r="Q45" s="12"/>
      <c r="R45" s="12">
        <f t="shared" si="10"/>
        <v>0.07440232597722776</v>
      </c>
      <c r="S45" s="12">
        <f t="shared" si="18"/>
        <v>0.0002592545915797251</v>
      </c>
      <c r="T45" s="12">
        <f t="shared" si="19"/>
        <v>3.2548711533734007</v>
      </c>
      <c r="U45" s="12"/>
      <c r="V45" s="12">
        <f t="shared" si="20"/>
        <v>2</v>
      </c>
      <c r="W45" s="12">
        <f t="shared" si="11"/>
        <v>3.8999999999999986</v>
      </c>
      <c r="X45" s="12">
        <f t="shared" si="21"/>
        <v>2.1051729689787804</v>
      </c>
      <c r="Y45" s="18">
        <f ca="1" t="shared" si="12"/>
        <v>2.03003738377682</v>
      </c>
      <c r="Z45" s="18">
        <f ca="1" t="shared" si="13"/>
        <v>2.3109892173809463</v>
      </c>
      <c r="AA45" s="12"/>
      <c r="AB45" s="12"/>
      <c r="AC45" s="18">
        <v>27</v>
      </c>
      <c r="AD45" s="18"/>
      <c r="AE45" s="18"/>
      <c r="AF45" s="18"/>
      <c r="AG45" s="18"/>
      <c r="AH45" s="18"/>
      <c r="AI45" s="12"/>
    </row>
    <row r="46" spans="1:35" ht="12.75">
      <c r="A46" s="12">
        <f t="shared" si="14"/>
        <v>4.049999999999999</v>
      </c>
      <c r="B46" s="12">
        <f t="shared" si="15"/>
        <v>97.19999999999997</v>
      </c>
      <c r="C46" s="12">
        <f t="shared" si="0"/>
        <v>5</v>
      </c>
      <c r="D46" s="12">
        <f t="shared" si="1"/>
        <v>0.06540019052955322</v>
      </c>
      <c r="E46" s="12">
        <f t="shared" si="2"/>
        <v>0.011521965752887057</v>
      </c>
      <c r="F46" s="12">
        <f t="shared" si="3"/>
        <v>31.072352651067447</v>
      </c>
      <c r="G46" s="18">
        <f t="shared" si="4"/>
        <v>9</v>
      </c>
      <c r="H46" s="12">
        <f t="shared" si="16"/>
        <v>2.5</v>
      </c>
      <c r="I46" s="12">
        <f t="shared" si="5"/>
        <v>1.6</v>
      </c>
      <c r="J46" s="12">
        <f t="shared" si="6"/>
        <v>3.4</v>
      </c>
      <c r="K46" s="12">
        <f t="shared" si="7"/>
        <v>97.19999999999997</v>
      </c>
      <c r="L46" s="12">
        <f t="shared" si="17"/>
        <v>3.3825453152875715</v>
      </c>
      <c r="M46" s="12">
        <f t="shared" si="8"/>
        <v>2.4825461112399996</v>
      </c>
      <c r="N46" s="12">
        <f t="shared" si="9"/>
        <v>4.282538992864511</v>
      </c>
      <c r="O46" s="12"/>
      <c r="P46" s="12"/>
      <c r="Q46" s="12"/>
      <c r="R46" s="12">
        <f t="shared" si="10"/>
        <v>0.07440232597722776</v>
      </c>
      <c r="S46" s="12">
        <f t="shared" si="18"/>
        <v>0.0002592545915797251</v>
      </c>
      <c r="T46" s="12">
        <f t="shared" si="19"/>
        <v>4.115448286221806</v>
      </c>
      <c r="U46" s="12"/>
      <c r="V46" s="12">
        <f t="shared" si="20"/>
        <v>2</v>
      </c>
      <c r="W46" s="12">
        <f t="shared" si="11"/>
        <v>4.049999999999999</v>
      </c>
      <c r="X46" s="12">
        <f t="shared" si="21"/>
        <v>2.1329803478764573</v>
      </c>
      <c r="Y46" s="18">
        <f ca="1" t="shared" si="12"/>
        <v>2.0388928838133467</v>
      </c>
      <c r="Z46" s="18">
        <f ca="1" t="shared" si="13"/>
        <v>2.3743581779289062</v>
      </c>
      <c r="AA46" s="12"/>
      <c r="AB46" s="12"/>
      <c r="AC46" s="12">
        <v>28</v>
      </c>
      <c r="AD46" s="18"/>
      <c r="AE46" s="18"/>
      <c r="AF46" s="18"/>
      <c r="AG46" s="18"/>
      <c r="AH46" s="18"/>
      <c r="AI46" s="12"/>
    </row>
    <row r="47" spans="1:35" ht="12.75">
      <c r="A47" s="12">
        <f t="shared" si="14"/>
        <v>4.199999999999999</v>
      </c>
      <c r="B47" s="12">
        <f t="shared" si="15"/>
        <v>100.79999999999998</v>
      </c>
      <c r="C47" s="12">
        <f t="shared" si="0"/>
        <v>5</v>
      </c>
      <c r="D47" s="12">
        <f t="shared" si="1"/>
        <v>0.06540019052955322</v>
      </c>
      <c r="E47" s="12">
        <f t="shared" si="2"/>
        <v>0.011521965752887057</v>
      </c>
      <c r="F47" s="12">
        <f t="shared" si="3"/>
        <v>34.25107379355924</v>
      </c>
      <c r="G47" s="18">
        <f t="shared" si="4"/>
        <v>9</v>
      </c>
      <c r="H47" s="12">
        <f t="shared" si="16"/>
        <v>2.5</v>
      </c>
      <c r="I47" s="12">
        <f t="shared" si="5"/>
        <v>1.6</v>
      </c>
      <c r="J47" s="12">
        <f t="shared" si="6"/>
        <v>3.4</v>
      </c>
      <c r="K47" s="12">
        <f t="shared" si="7"/>
        <v>100.79999999999998</v>
      </c>
      <c r="L47" s="12">
        <f t="shared" si="17"/>
        <v>3.4728301049441423</v>
      </c>
      <c r="M47" s="12">
        <f t="shared" si="8"/>
        <v>2.5728311125619996</v>
      </c>
      <c r="N47" s="12">
        <f t="shared" si="9"/>
        <v>4.372822101234031</v>
      </c>
      <c r="O47" s="12"/>
      <c r="P47" s="12"/>
      <c r="Q47" s="12"/>
      <c r="R47" s="12">
        <f t="shared" si="10"/>
        <v>0.07440232597722776</v>
      </c>
      <c r="S47" s="12">
        <f t="shared" si="18"/>
        <v>0.0002592545915797251</v>
      </c>
      <c r="T47" s="12">
        <f t="shared" si="19"/>
        <v>5.163175070406027</v>
      </c>
      <c r="U47" s="12"/>
      <c r="V47" s="12">
        <f t="shared" si="20"/>
        <v>2</v>
      </c>
      <c r="W47" s="12">
        <f t="shared" si="11"/>
        <v>4.199999999999999</v>
      </c>
      <c r="X47" s="12">
        <f t="shared" si="21"/>
        <v>2.166834992316172</v>
      </c>
      <c r="Y47" s="18">
        <f ca="1" t="shared" si="12"/>
        <v>2.050202576219995</v>
      </c>
      <c r="Z47" s="18">
        <f ca="1" t="shared" si="13"/>
        <v>2.445306941454449</v>
      </c>
      <c r="AA47" s="12"/>
      <c r="AB47" s="12"/>
      <c r="AC47" s="18">
        <v>29</v>
      </c>
      <c r="AD47" s="18"/>
      <c r="AE47" s="18"/>
      <c r="AF47" s="18"/>
      <c r="AG47" s="18"/>
      <c r="AH47" s="18"/>
      <c r="AI47" s="12"/>
    </row>
    <row r="48" spans="1:35" ht="12.75">
      <c r="A48" s="12">
        <f t="shared" si="14"/>
        <v>4.35</v>
      </c>
      <c r="B48" s="12">
        <f t="shared" si="15"/>
        <v>104.39999999999999</v>
      </c>
      <c r="C48" s="12">
        <f t="shared" si="0"/>
        <v>5</v>
      </c>
      <c r="D48" s="12">
        <f t="shared" si="1"/>
        <v>0.06540019052955322</v>
      </c>
      <c r="E48" s="12">
        <f t="shared" si="2"/>
        <v>0.011521965752887057</v>
      </c>
      <c r="F48" s="12">
        <f t="shared" si="3"/>
        <v>37.509760086978545</v>
      </c>
      <c r="G48" s="18">
        <f t="shared" si="4"/>
        <v>9</v>
      </c>
      <c r="H48" s="12">
        <f t="shared" si="16"/>
        <v>2.5</v>
      </c>
      <c r="I48" s="12">
        <f t="shared" si="5"/>
        <v>1.6</v>
      </c>
      <c r="J48" s="12">
        <f t="shared" si="6"/>
        <v>3.4</v>
      </c>
      <c r="K48" s="12">
        <f t="shared" si="7"/>
        <v>104.39999999999999</v>
      </c>
      <c r="L48" s="12">
        <f t="shared" si="17"/>
        <v>3.5653860758509364</v>
      </c>
      <c r="M48" s="12">
        <f t="shared" si="8"/>
        <v>2.6653873513240764</v>
      </c>
      <c r="N48" s="12">
        <f t="shared" si="9"/>
        <v>4.465375944540709</v>
      </c>
      <c r="O48" s="12"/>
      <c r="P48" s="12"/>
      <c r="Q48" s="12"/>
      <c r="R48" s="12">
        <f t="shared" si="10"/>
        <v>0.07440232597722776</v>
      </c>
      <c r="S48" s="12">
        <f t="shared" si="18"/>
        <v>0.0002592545915797251</v>
      </c>
      <c r="T48" s="12">
        <f t="shared" si="19"/>
        <v>6.420047325881299</v>
      </c>
      <c r="U48" s="12"/>
      <c r="V48" s="12">
        <f t="shared" si="20"/>
        <v>2</v>
      </c>
      <c r="W48" s="12">
        <f t="shared" si="11"/>
        <v>4.35</v>
      </c>
      <c r="X48" s="12">
        <f t="shared" si="21"/>
        <v>2.207447639210117</v>
      </c>
      <c r="Y48" s="18">
        <f ca="1" t="shared" si="12"/>
        <v>2.0645553912861923</v>
      </c>
      <c r="Z48" s="18">
        <f ca="1" t="shared" si="13"/>
        <v>2.523405600613957</v>
      </c>
      <c r="AA48" s="12"/>
      <c r="AB48" s="12"/>
      <c r="AC48" s="18">
        <v>30</v>
      </c>
      <c r="AD48" s="18"/>
      <c r="AE48" s="18"/>
      <c r="AF48" s="18"/>
      <c r="AG48" s="18"/>
      <c r="AH48" s="18"/>
      <c r="AI48" s="12"/>
    </row>
    <row r="49" spans="1:35" ht="12.75">
      <c r="A49" s="12">
        <f t="shared" si="14"/>
        <v>4.5</v>
      </c>
      <c r="B49" s="12">
        <f t="shared" si="15"/>
        <v>108</v>
      </c>
      <c r="C49" s="12">
        <f t="shared" si="0"/>
        <v>5</v>
      </c>
      <c r="D49" s="12">
        <f t="shared" si="1"/>
        <v>0.06540019052955322</v>
      </c>
      <c r="E49" s="12">
        <f t="shared" si="2"/>
        <v>0.011521965752887057</v>
      </c>
      <c r="F49" s="12">
        <f t="shared" si="3"/>
        <v>40.834551605028764</v>
      </c>
      <c r="G49" s="18">
        <f t="shared" si="4"/>
        <v>9</v>
      </c>
      <c r="H49" s="12">
        <f t="shared" si="16"/>
        <v>2.5</v>
      </c>
      <c r="I49" s="12">
        <f t="shared" si="5"/>
        <v>1.6</v>
      </c>
      <c r="J49" s="12">
        <f t="shared" si="6"/>
        <v>3.4</v>
      </c>
      <c r="K49" s="12">
        <f t="shared" si="7"/>
        <v>108</v>
      </c>
      <c r="L49" s="12">
        <f t="shared" si="17"/>
        <v>3.65981954826239</v>
      </c>
      <c r="M49" s="12">
        <f t="shared" si="8"/>
        <v>2.7598211626970626</v>
      </c>
      <c r="N49" s="12">
        <f t="shared" si="9"/>
        <v>4.559806724565116</v>
      </c>
      <c r="O49" s="12"/>
      <c r="P49" s="12"/>
      <c r="Q49" s="12"/>
      <c r="R49" s="12">
        <f t="shared" si="10"/>
        <v>0.07440232597722776</v>
      </c>
      <c r="S49" s="12">
        <f t="shared" si="18"/>
        <v>0.0002592545915797251</v>
      </c>
      <c r="T49" s="12">
        <f t="shared" si="19"/>
        <v>7.90352240093199</v>
      </c>
      <c r="U49" s="12"/>
      <c r="V49" s="12">
        <f t="shared" si="20"/>
        <v>2</v>
      </c>
      <c r="W49" s="12">
        <f t="shared" si="11"/>
        <v>4.5</v>
      </c>
      <c r="X49" s="12">
        <f t="shared" si="21"/>
        <v>2.2553823749554835</v>
      </c>
      <c r="Y49" s="18">
        <f ca="1" t="shared" si="12"/>
        <v>2.082628692617991</v>
      </c>
      <c r="Z49" s="18">
        <f ca="1" t="shared" si="13"/>
        <v>2.608031620038612</v>
      </c>
      <c r="AA49" s="12"/>
      <c r="AB49" s="12"/>
      <c r="AC49" s="12">
        <v>31</v>
      </c>
      <c r="AD49" s="18"/>
      <c r="AE49" s="18"/>
      <c r="AF49" s="18"/>
      <c r="AG49" s="18"/>
      <c r="AH49" s="18"/>
      <c r="AI49" s="12"/>
    </row>
    <row r="50" spans="1:35" ht="12.75">
      <c r="A50" s="12">
        <f t="shared" si="14"/>
        <v>4.65</v>
      </c>
      <c r="B50" s="12">
        <f t="shared" si="15"/>
        <v>111.60000000000001</v>
      </c>
      <c r="C50" s="12">
        <f t="shared" si="0"/>
        <v>5</v>
      </c>
      <c r="D50" s="12">
        <f t="shared" si="1"/>
        <v>0.06540019052955322</v>
      </c>
      <c r="E50" s="12">
        <f t="shared" si="2"/>
        <v>0.011521965752887057</v>
      </c>
      <c r="F50" s="12">
        <f t="shared" si="3"/>
        <v>44.21351678740801</v>
      </c>
      <c r="G50" s="18">
        <f t="shared" si="4"/>
        <v>9</v>
      </c>
      <c r="H50" s="12">
        <f t="shared" si="16"/>
        <v>2.5</v>
      </c>
      <c r="I50" s="12">
        <f t="shared" si="5"/>
        <v>1.6</v>
      </c>
      <c r="J50" s="12">
        <f t="shared" si="6"/>
        <v>3.4</v>
      </c>
      <c r="K50" s="12">
        <f t="shared" si="7"/>
        <v>111.60000000000001</v>
      </c>
      <c r="L50" s="12">
        <f t="shared" si="17"/>
        <v>3.755791609170129</v>
      </c>
      <c r="M50" s="12">
        <f t="shared" si="8"/>
        <v>2.8557936525487158</v>
      </c>
      <c r="N50" s="12">
        <f t="shared" si="9"/>
        <v>4.65577537837855</v>
      </c>
      <c r="O50" s="12"/>
      <c r="P50" s="12"/>
      <c r="Q50" s="12"/>
      <c r="R50" s="12">
        <f t="shared" si="10"/>
        <v>0.07440232597722776</v>
      </c>
      <c r="S50" s="12">
        <f t="shared" si="18"/>
        <v>0.0002592545915797251</v>
      </c>
      <c r="T50" s="12">
        <f t="shared" si="19"/>
        <v>9.624432744721503</v>
      </c>
      <c r="U50" s="12"/>
      <c r="V50" s="12">
        <f t="shared" si="20"/>
        <v>2</v>
      </c>
      <c r="W50" s="12">
        <f t="shared" si="11"/>
        <v>4.65</v>
      </c>
      <c r="X50" s="12">
        <f t="shared" si="21"/>
        <v>2.3109892173809463</v>
      </c>
      <c r="Y50" s="18">
        <f ca="1" t="shared" si="12"/>
        <v>2.1051729689787804</v>
      </c>
      <c r="Z50" s="18">
        <f ca="1" t="shared" si="13"/>
        <v>2.6984410036315323</v>
      </c>
      <c r="AA50" s="12"/>
      <c r="AB50" s="12"/>
      <c r="AC50" s="18">
        <v>32</v>
      </c>
      <c r="AD50" s="18"/>
      <c r="AE50" s="18"/>
      <c r="AF50" s="18"/>
      <c r="AG50" s="18"/>
      <c r="AH50" s="18"/>
      <c r="AI50" s="12"/>
    </row>
    <row r="51" spans="1:35" ht="12.75">
      <c r="A51" s="12">
        <f t="shared" si="14"/>
        <v>4.800000000000001</v>
      </c>
      <c r="B51" s="12">
        <f t="shared" si="15"/>
        <v>115.20000000000002</v>
      </c>
      <c r="C51" s="12">
        <f aca="true" t="shared" si="22" ref="C51:C82">IF(A51&lt;=$K$7,$B$7,IF(A51&lt;=$K$8,$B$8,IF(A51&lt;=$K$9,$B$9,IF(A51&lt;=$K$10,$B$10,"Ikke fundet"))))</f>
        <v>5</v>
      </c>
      <c r="D51" s="12">
        <f aca="true" t="shared" si="23" ref="D51:D82">IF(A51&lt;=$K$7,$Q$7,IF(A51&lt;=$K$8,$Q$8,IF(A51&lt;=$K$9,$Q$9,IF(A51&lt;=$K$10,$Q$10,"Ikke fundet"))))</f>
        <v>0.06540019052955322</v>
      </c>
      <c r="E51" s="12">
        <f aca="true" t="shared" si="24" ref="E51:E82">IF(A51&lt;=$K$7,$R$7,IF(A51&lt;=$K$8,$R$8,IF(A51&lt;=$K$9,$R$9,IF(A51&lt;=$K$10,$R$10,"Ikke fundet"))))</f>
        <v>0.011521965752887057</v>
      </c>
      <c r="F51" s="12">
        <f t="shared" si="3"/>
        <v>47.63656151732266</v>
      </c>
      <c r="G51" s="18">
        <f aca="true" t="shared" si="25" ref="G51:G82">IF(AND(A51&lt;=$K$7,$H$7="Vacuumpak"),$AF$8,IF(AND(A51&lt;=$K$7,$H$7="Aerob"),$AF$7,IF(AND(A51&lt;=$K$8,$H$8="Vacuumpak"),$AF$8,IF(AND(A51&lt;=$K$8,$H$8="Aerob"),$AF$7,IF(AND(A51&lt;=$K$9,$H$9="Vacuumpak"),$AF$8,IF(AND(A51&lt;=$K$9,$H$9="Aerob"),$AF$7,IF(AND(A51&lt;=$K$10,$H$10="Vacuumpak"),$AF$8,$AF$7)))))))</f>
        <v>9</v>
      </c>
      <c r="H51" s="12">
        <f t="shared" si="16"/>
        <v>2.5</v>
      </c>
      <c r="I51" s="12">
        <f aca="true" t="shared" si="26" ref="I51:I82">IF($A51&lt;=$K$7,$B$5-$D$5,IF($A51&lt;=($K$7+$A$11),M50,IF($A51&lt;=$K$8,I50,IF($A51&lt;=($K$8+$A$11),M50,IF($A51&lt;=$K$9,I50,IF($A51&lt;=($K$9+$A$11),M50,IF($A51&lt;=$K$10,I50,"Ikke fundet")))))))</f>
        <v>1.6</v>
      </c>
      <c r="J51" s="12">
        <f aca="true" t="shared" si="27" ref="J51:J82">IF($A51&lt;=$K$7,$B$5+$D$5,IF($A51&lt;=($K$7+$A$11),N50,IF($A51&lt;=$K$8,J50,IF($A51&lt;=($K$8+$A$11),N50,IF($A51&lt;=$K$9,J50,IF($A51&lt;=($K$9+$A$11),N50,IF($A51&lt;=$K$10,J50,"Ikke fundet")))))))</f>
        <v>3.4</v>
      </c>
      <c r="K51" s="12">
        <f aca="true" t="shared" si="28" ref="K51:K82">IF(A51&lt;=$K$7,$B51,IF(A51&lt;=$K$8,($B51-($K$7*24)),IF(A51&lt;=$K$9,($B51-($K$8*24)),IF(A51&lt;=$K$10,($B51-($K$9*24)),"Ikke fundet"))))</f>
        <v>115.20000000000002</v>
      </c>
      <c r="L51" s="12">
        <f t="shared" si="17"/>
        <v>3.8530155286343426</v>
      </c>
      <c r="M51" s="12">
        <f t="shared" si="8"/>
        <v>2.9530181148262242</v>
      </c>
      <c r="N51" s="12">
        <f t="shared" si="9"/>
        <v>4.752994986329026</v>
      </c>
      <c r="O51" s="12"/>
      <c r="P51" s="12"/>
      <c r="Q51" s="12"/>
      <c r="R51" s="12">
        <f t="shared" si="10"/>
        <v>0.07440232597722776</v>
      </c>
      <c r="S51" s="12">
        <f t="shared" si="18"/>
        <v>0.0002592545915797251</v>
      </c>
      <c r="T51" s="12">
        <f t="shared" si="19"/>
        <v>11.585564248050588</v>
      </c>
      <c r="U51" s="12"/>
      <c r="V51" s="12">
        <f t="shared" si="20"/>
        <v>2</v>
      </c>
      <c r="W51" s="12">
        <f t="shared" si="11"/>
        <v>4.800000000000001</v>
      </c>
      <c r="X51" s="12">
        <f t="shared" si="21"/>
        <v>2.3743581779289062</v>
      </c>
      <c r="Y51" s="18">
        <f ca="1" t="shared" si="12"/>
        <v>2.1329803478764573</v>
      </c>
      <c r="Z51" s="18">
        <f ca="1" t="shared" si="13"/>
        <v>2.7938401503582995</v>
      </c>
      <c r="AA51" s="12"/>
      <c r="AB51" s="12"/>
      <c r="AC51" s="18">
        <v>33</v>
      </c>
      <c r="AD51" s="18"/>
      <c r="AE51" s="18"/>
      <c r="AF51" s="18"/>
      <c r="AG51" s="18"/>
      <c r="AH51" s="18"/>
      <c r="AI51" s="12"/>
    </row>
    <row r="52" spans="1:35" ht="12.75">
      <c r="A52" s="12">
        <f t="shared" si="14"/>
        <v>4.950000000000001</v>
      </c>
      <c r="B52" s="12">
        <f t="shared" si="15"/>
        <v>118.80000000000003</v>
      </c>
      <c r="C52" s="12">
        <f t="shared" si="22"/>
        <v>5</v>
      </c>
      <c r="D52" s="12">
        <f t="shared" si="23"/>
        <v>0.06540019052955322</v>
      </c>
      <c r="E52" s="12">
        <f t="shared" si="24"/>
        <v>0.011521965752887057</v>
      </c>
      <c r="F52" s="12">
        <f t="shared" si="3"/>
        <v>51.0952643544604</v>
      </c>
      <c r="G52" s="18">
        <f t="shared" si="25"/>
        <v>9</v>
      </c>
      <c r="H52" s="12">
        <f t="shared" si="16"/>
        <v>2.5</v>
      </c>
      <c r="I52" s="12">
        <f t="shared" si="26"/>
        <v>1.6</v>
      </c>
      <c r="J52" s="12">
        <f t="shared" si="27"/>
        <v>3.4</v>
      </c>
      <c r="K52" s="12">
        <f t="shared" si="28"/>
        <v>118.80000000000003</v>
      </c>
      <c r="L52" s="12">
        <f t="shared" si="17"/>
        <v>3.9512520783937584</v>
      </c>
      <c r="M52" s="12">
        <f t="shared" si="8"/>
        <v>3.051255351496329</v>
      </c>
      <c r="N52" s="12">
        <f t="shared" si="9"/>
        <v>4.851226080092049</v>
      </c>
      <c r="O52" s="12"/>
      <c r="P52" s="12"/>
      <c r="Q52" s="12"/>
      <c r="R52" s="12">
        <f t="shared" si="10"/>
        <v>0.07440232597722776</v>
      </c>
      <c r="S52" s="12">
        <f t="shared" si="18"/>
        <v>0.0002592545915797251</v>
      </c>
      <c r="T52" s="12">
        <f t="shared" si="19"/>
        <v>13.781274977989042</v>
      </c>
      <c r="U52" s="12"/>
      <c r="V52" s="12">
        <f t="shared" si="20"/>
        <v>2</v>
      </c>
      <c r="W52" s="12">
        <f t="shared" si="11"/>
        <v>4.950000000000001</v>
      </c>
      <c r="X52" s="12">
        <f t="shared" si="21"/>
        <v>2.445306941454449</v>
      </c>
      <c r="Y52" s="18">
        <f ca="1" t="shared" si="12"/>
        <v>2.166834992316172</v>
      </c>
      <c r="Z52" s="18">
        <f ca="1" t="shared" si="13"/>
        <v>2.893446482050889</v>
      </c>
      <c r="AA52" s="12"/>
      <c r="AB52" s="12"/>
      <c r="AC52" s="12">
        <v>34</v>
      </c>
      <c r="AD52" s="18"/>
      <c r="AE52" s="18"/>
      <c r="AF52" s="18"/>
      <c r="AG52" s="18"/>
      <c r="AH52" s="18"/>
      <c r="AI52" s="12"/>
    </row>
    <row r="53" spans="1:35" ht="12.75">
      <c r="A53" s="12">
        <f t="shared" si="14"/>
        <v>5.100000000000001</v>
      </c>
      <c r="B53" s="12">
        <f t="shared" si="15"/>
        <v>122.40000000000003</v>
      </c>
      <c r="C53" s="12">
        <f t="shared" si="22"/>
        <v>5</v>
      </c>
      <c r="D53" s="12">
        <f t="shared" si="23"/>
        <v>0.06540019052955322</v>
      </c>
      <c r="E53" s="12">
        <f t="shared" si="24"/>
        <v>0.011521965752887057</v>
      </c>
      <c r="F53" s="12">
        <f t="shared" si="3"/>
        <v>54.582677173205724</v>
      </c>
      <c r="G53" s="18">
        <f t="shared" si="25"/>
        <v>9</v>
      </c>
      <c r="H53" s="12">
        <f aca="true" t="shared" si="29" ref="H53:H84">IF(A53&lt;=$K$7,$B$5,IF(A53&lt;=($K$7+$A$11),$L52,IF(A53&lt;=$K$8,$H52,IF(A53&lt;=($K$8+$A$11),$L52,IF(A53&lt;=$K$9,$H52,IF(A53&lt;=($K$9+$A$11),$L52,IF(A53&lt;=$K$10,$H52,"Ikke fundet")))))))</f>
        <v>2.5</v>
      </c>
      <c r="I53" s="12">
        <f t="shared" si="26"/>
        <v>1.6</v>
      </c>
      <c r="J53" s="12">
        <f t="shared" si="27"/>
        <v>3.4</v>
      </c>
      <c r="K53" s="12">
        <f t="shared" si="28"/>
        <v>122.40000000000003</v>
      </c>
      <c r="L53" s="12">
        <f t="shared" si="17"/>
        <v>4.050303867478797</v>
      </c>
      <c r="M53" s="12">
        <f t="shared" si="8"/>
        <v>3.1503080098417016</v>
      </c>
      <c r="N53" s="12">
        <f t="shared" si="9"/>
        <v>4.95027096492397</v>
      </c>
      <c r="O53" s="12"/>
      <c r="P53" s="12"/>
      <c r="Q53" s="12"/>
      <c r="R53" s="12">
        <f t="shared" si="10"/>
        <v>0.07440232597722776</v>
      </c>
      <c r="S53" s="12">
        <f t="shared" si="18"/>
        <v>0.0002592545915797251</v>
      </c>
      <c r="T53" s="12">
        <f t="shared" si="19"/>
        <v>16.198260674226546</v>
      </c>
      <c r="U53" s="12"/>
      <c r="V53" s="12">
        <f t="shared" si="20"/>
        <v>2</v>
      </c>
      <c r="W53" s="12">
        <f t="shared" si="11"/>
        <v>5.100000000000001</v>
      </c>
      <c r="X53" s="12">
        <f t="shared" si="21"/>
        <v>2.523405600613957</v>
      </c>
      <c r="Y53" s="18">
        <f ca="1" t="shared" si="12"/>
        <v>2.207447639210117</v>
      </c>
      <c r="Z53" s="18">
        <f ca="1" t="shared" si="13"/>
        <v>2.9965318375692354</v>
      </c>
      <c r="AA53" s="12"/>
      <c r="AB53" s="12"/>
      <c r="AC53" s="18">
        <v>35</v>
      </c>
      <c r="AD53" s="18"/>
      <c r="AE53" s="18"/>
      <c r="AF53" s="18"/>
      <c r="AG53" s="18"/>
      <c r="AH53" s="18"/>
      <c r="AI53" s="12"/>
    </row>
    <row r="54" spans="1:35" ht="12.75">
      <c r="A54" s="12">
        <f t="shared" si="14"/>
        <v>5.250000000000002</v>
      </c>
      <c r="B54" s="12">
        <f t="shared" si="15"/>
        <v>126.00000000000004</v>
      </c>
      <c r="C54" s="12">
        <f t="shared" si="22"/>
        <v>5</v>
      </c>
      <c r="D54" s="12">
        <f t="shared" si="23"/>
        <v>0.06540019052955322</v>
      </c>
      <c r="E54" s="12">
        <f t="shared" si="24"/>
        <v>0.011521965752887057</v>
      </c>
      <c r="F54" s="12">
        <f t="shared" si="3"/>
        <v>58.09311812082791</v>
      </c>
      <c r="G54" s="18">
        <f t="shared" si="25"/>
        <v>9</v>
      </c>
      <c r="H54" s="12">
        <f t="shared" si="29"/>
        <v>2.5</v>
      </c>
      <c r="I54" s="12">
        <f t="shared" si="26"/>
        <v>1.6</v>
      </c>
      <c r="J54" s="12">
        <f t="shared" si="27"/>
        <v>3.4</v>
      </c>
      <c r="K54" s="12">
        <f t="shared" si="28"/>
        <v>126.00000000000004</v>
      </c>
      <c r="L54" s="12">
        <f t="shared" si="17"/>
        <v>4.150009459178214</v>
      </c>
      <c r="M54" s="12">
        <f t="shared" si="8"/>
        <v>3.2500147015575838</v>
      </c>
      <c r="N54" s="12">
        <f t="shared" si="9"/>
        <v>5.049967819726263</v>
      </c>
      <c r="O54" s="12"/>
      <c r="P54" s="12"/>
      <c r="Q54" s="12"/>
      <c r="R54" s="12">
        <f t="shared" si="10"/>
        <v>0.07440232597722776</v>
      </c>
      <c r="S54" s="12">
        <f t="shared" si="18"/>
        <v>0.0002592545915797251</v>
      </c>
      <c r="T54" s="12">
        <f t="shared" si="19"/>
        <v>18.817255796368116</v>
      </c>
      <c r="U54" s="12"/>
      <c r="V54" s="12">
        <f t="shared" si="20"/>
        <v>2</v>
      </c>
      <c r="W54" s="12">
        <f t="shared" si="11"/>
        <v>5.250000000000002</v>
      </c>
      <c r="X54" s="12">
        <f t="shared" si="21"/>
        <v>2.608031620038612</v>
      </c>
      <c r="Y54" s="18">
        <f ca="1" t="shared" si="12"/>
        <v>2.2553823749554835</v>
      </c>
      <c r="Z54" s="18">
        <f ca="1" t="shared" si="13"/>
        <v>3.102448051783181</v>
      </c>
      <c r="AA54" s="12"/>
      <c r="AB54" s="12"/>
      <c r="AC54" s="18">
        <v>36</v>
      </c>
      <c r="AD54" s="18"/>
      <c r="AE54" s="18"/>
      <c r="AF54" s="18"/>
      <c r="AG54" s="18"/>
      <c r="AH54" s="18"/>
      <c r="AI54" s="12"/>
    </row>
    <row r="55" spans="1:35" ht="12.75">
      <c r="A55" s="12">
        <f t="shared" si="14"/>
        <v>5.400000000000002</v>
      </c>
      <c r="B55" s="12">
        <f t="shared" si="15"/>
        <v>129.60000000000005</v>
      </c>
      <c r="C55" s="12">
        <f t="shared" si="22"/>
        <v>5</v>
      </c>
      <c r="D55" s="12">
        <f t="shared" si="23"/>
        <v>0.06540019052955322</v>
      </c>
      <c r="E55" s="12">
        <f t="shared" si="24"/>
        <v>0.011521965752887057</v>
      </c>
      <c r="F55" s="12">
        <f t="shared" si="3"/>
        <v>61.621973616998844</v>
      </c>
      <c r="G55" s="18">
        <f t="shared" si="25"/>
        <v>9</v>
      </c>
      <c r="H55" s="12">
        <f t="shared" si="29"/>
        <v>2.5</v>
      </c>
      <c r="I55" s="12">
        <f t="shared" si="26"/>
        <v>1.6</v>
      </c>
      <c r="J55" s="12">
        <f t="shared" si="27"/>
        <v>3.4</v>
      </c>
      <c r="K55" s="12">
        <f t="shared" si="28"/>
        <v>129.60000000000005</v>
      </c>
      <c r="L55" s="12">
        <f t="shared" si="17"/>
        <v>4.250237744159339</v>
      </c>
      <c r="M55" s="12">
        <f t="shared" si="8"/>
        <v>3.35024437856735</v>
      </c>
      <c r="N55" s="12">
        <f t="shared" si="9"/>
        <v>5.150185048782863</v>
      </c>
      <c r="O55" s="12"/>
      <c r="P55" s="12"/>
      <c r="Q55" s="12"/>
      <c r="R55" s="12">
        <f t="shared" si="10"/>
        <v>0.07440232597722776</v>
      </c>
      <c r="S55" s="12">
        <f t="shared" si="18"/>
        <v>0.0002592545915797251</v>
      </c>
      <c r="T55" s="12">
        <f t="shared" si="19"/>
        <v>21.615236030595668</v>
      </c>
      <c r="U55" s="12"/>
      <c r="V55" s="12">
        <f t="shared" si="20"/>
        <v>2</v>
      </c>
      <c r="W55" s="12">
        <f t="shared" si="11"/>
        <v>5.400000000000002</v>
      </c>
      <c r="X55" s="12">
        <f t="shared" si="21"/>
        <v>2.6984410036315323</v>
      </c>
      <c r="Y55" s="18">
        <f ca="1" t="shared" si="12"/>
        <v>2.3109892173809463</v>
      </c>
      <c r="Z55" s="18">
        <f ca="1" t="shared" si="13"/>
        <v>3.2106375857739344</v>
      </c>
      <c r="AA55" s="12"/>
      <c r="AB55" s="12"/>
      <c r="AC55" s="12">
        <v>37</v>
      </c>
      <c r="AD55" s="18"/>
      <c r="AE55" s="18"/>
      <c r="AF55" s="18"/>
      <c r="AG55" s="18"/>
      <c r="AH55" s="18"/>
      <c r="AI55" s="12"/>
    </row>
    <row r="56" spans="1:35" ht="12.75">
      <c r="A56" s="12">
        <f t="shared" si="14"/>
        <v>5.5500000000000025</v>
      </c>
      <c r="B56" s="12">
        <f t="shared" si="15"/>
        <v>133.20000000000005</v>
      </c>
      <c r="C56" s="12">
        <f t="shared" si="22"/>
        <v>5</v>
      </c>
      <c r="D56" s="12">
        <f t="shared" si="23"/>
        <v>0.06540019052955322</v>
      </c>
      <c r="E56" s="12">
        <f t="shared" si="24"/>
        <v>0.011521965752887057</v>
      </c>
      <c r="F56" s="12">
        <f t="shared" si="3"/>
        <v>65.16551853909799</v>
      </c>
      <c r="G56" s="18">
        <f t="shared" si="25"/>
        <v>9</v>
      </c>
      <c r="H56" s="12">
        <f t="shared" si="29"/>
        <v>2.5</v>
      </c>
      <c r="I56" s="12">
        <f t="shared" si="26"/>
        <v>1.6</v>
      </c>
      <c r="J56" s="12">
        <f t="shared" si="27"/>
        <v>3.4</v>
      </c>
      <c r="K56" s="12">
        <f t="shared" si="28"/>
        <v>133.20000000000005</v>
      </c>
      <c r="L56" s="12">
        <f t="shared" si="17"/>
        <v>4.350882829299719</v>
      </c>
      <c r="M56" s="12">
        <f t="shared" si="8"/>
        <v>3.4508912252648525</v>
      </c>
      <c r="N56" s="12">
        <f t="shared" si="9"/>
        <v>5.250816143542783</v>
      </c>
      <c r="O56" s="12"/>
      <c r="P56" s="12"/>
      <c r="Q56" s="12"/>
      <c r="R56" s="12">
        <f t="shared" si="10"/>
        <v>0.07440232597722776</v>
      </c>
      <c r="S56" s="12">
        <f t="shared" si="18"/>
        <v>0.0002592545915797251</v>
      </c>
      <c r="T56" s="12">
        <f t="shared" si="19"/>
        <v>24.567642115466526</v>
      </c>
      <c r="U56" s="12"/>
      <c r="V56" s="12">
        <f t="shared" si="20"/>
        <v>2</v>
      </c>
      <c r="W56" s="12">
        <f t="shared" si="11"/>
        <v>5.5500000000000025</v>
      </c>
      <c r="X56" s="12">
        <f t="shared" si="21"/>
        <v>2.7938401503582995</v>
      </c>
      <c r="Y56" s="18">
        <f ca="1" t="shared" si="12"/>
        <v>2.3743581779289062</v>
      </c>
      <c r="Z56" s="18">
        <f ca="1" t="shared" si="13"/>
        <v>3.3206334286615684</v>
      </c>
      <c r="AA56" s="12"/>
      <c r="AB56" s="12"/>
      <c r="AC56" s="18">
        <v>38</v>
      </c>
      <c r="AD56" s="18"/>
      <c r="AE56" s="18"/>
      <c r="AF56" s="18"/>
      <c r="AG56" s="18"/>
      <c r="AH56" s="18"/>
      <c r="AI56" s="12"/>
    </row>
    <row r="57" spans="1:35" ht="12.75">
      <c r="A57" s="12">
        <f t="shared" si="14"/>
        <v>5.700000000000003</v>
      </c>
      <c r="B57" s="12">
        <f t="shared" si="15"/>
        <v>136.80000000000007</v>
      </c>
      <c r="C57" s="12">
        <f t="shared" si="22"/>
        <v>5</v>
      </c>
      <c r="D57" s="12">
        <f t="shared" si="23"/>
        <v>0.06540019052955322</v>
      </c>
      <c r="E57" s="12">
        <f t="shared" si="24"/>
        <v>0.011521965752887057</v>
      </c>
      <c r="F57" s="12">
        <f t="shared" si="3"/>
        <v>68.72075855591638</v>
      </c>
      <c r="G57" s="18">
        <f t="shared" si="25"/>
        <v>9</v>
      </c>
      <c r="H57" s="12">
        <f t="shared" si="29"/>
        <v>2.5</v>
      </c>
      <c r="I57" s="12">
        <f t="shared" si="26"/>
        <v>1.6</v>
      </c>
      <c r="J57" s="12">
        <f t="shared" si="27"/>
        <v>3.4</v>
      </c>
      <c r="K57" s="12">
        <f t="shared" si="28"/>
        <v>136.80000000000007</v>
      </c>
      <c r="L57" s="12">
        <f t="shared" si="17"/>
        <v>4.451859554562892</v>
      </c>
      <c r="M57" s="12">
        <f t="shared" si="8"/>
        <v>3.551870179706042</v>
      </c>
      <c r="N57" s="12">
        <f t="shared" si="9"/>
        <v>5.351775165282804</v>
      </c>
      <c r="O57" s="12"/>
      <c r="P57" s="12"/>
      <c r="Q57" s="12"/>
      <c r="R57" s="12">
        <f t="shared" si="10"/>
        <v>0.07440232597722776</v>
      </c>
      <c r="S57" s="12">
        <f t="shared" si="18"/>
        <v>0.0002592545915797251</v>
      </c>
      <c r="T57" s="12">
        <f t="shared" si="19"/>
        <v>27.65025620215046</v>
      </c>
      <c r="U57" s="12"/>
      <c r="V57" s="12">
        <f t="shared" si="20"/>
        <v>2</v>
      </c>
      <c r="W57" s="12">
        <f t="shared" si="11"/>
        <v>5.700000000000003</v>
      </c>
      <c r="X57" s="12">
        <f t="shared" si="21"/>
        <v>2.893446482050889</v>
      </c>
      <c r="Y57" s="18">
        <f ca="1" t="shared" si="12"/>
        <v>2.445306941454449</v>
      </c>
      <c r="Z57" s="18">
        <f ca="1" t="shared" si="13"/>
        <v>3.432052377725321</v>
      </c>
      <c r="AA57" s="12"/>
      <c r="AB57" s="12"/>
      <c r="AC57" s="18">
        <v>39</v>
      </c>
      <c r="AD57" s="18"/>
      <c r="AE57" s="18"/>
      <c r="AF57" s="18"/>
      <c r="AG57" s="18"/>
      <c r="AH57" s="18"/>
      <c r="AI57" s="12"/>
    </row>
    <row r="58" spans="1:35" ht="12.75">
      <c r="A58" s="12">
        <f t="shared" si="14"/>
        <v>5.850000000000003</v>
      </c>
      <c r="B58" s="12">
        <f t="shared" si="15"/>
        <v>140.4000000000001</v>
      </c>
      <c r="C58" s="12">
        <f t="shared" si="22"/>
        <v>5</v>
      </c>
      <c r="D58" s="12">
        <f t="shared" si="23"/>
        <v>0.06540019052955322</v>
      </c>
      <c r="E58" s="12">
        <f t="shared" si="24"/>
        <v>0.011521965752887057</v>
      </c>
      <c r="F58" s="12">
        <f t="shared" si="3"/>
        <v>72.28529529480132</v>
      </c>
      <c r="G58" s="18">
        <f t="shared" si="25"/>
        <v>9</v>
      </c>
      <c r="H58" s="12">
        <f t="shared" si="29"/>
        <v>2.5</v>
      </c>
      <c r="I58" s="12">
        <f t="shared" si="26"/>
        <v>1.6</v>
      </c>
      <c r="J58" s="12">
        <f t="shared" si="27"/>
        <v>3.4</v>
      </c>
      <c r="K58" s="12">
        <f t="shared" si="28"/>
        <v>140.4000000000001</v>
      </c>
      <c r="L58" s="12">
        <f t="shared" si="17"/>
        <v>4.553099657100698</v>
      </c>
      <c r="M58" s="12">
        <f t="shared" si="8"/>
        <v>3.6531131031724176</v>
      </c>
      <c r="N58" s="12">
        <f t="shared" si="9"/>
        <v>5.45299286594075</v>
      </c>
      <c r="O58" s="12"/>
      <c r="P58" s="12"/>
      <c r="Q58" s="12"/>
      <c r="R58" s="12">
        <f t="shared" si="10"/>
        <v>0.07440232597722776</v>
      </c>
      <c r="S58" s="12">
        <f t="shared" si="18"/>
        <v>0.0002592545915797251</v>
      </c>
      <c r="T58" s="12">
        <f t="shared" si="19"/>
        <v>30.840544892272902</v>
      </c>
      <c r="U58" s="12"/>
      <c r="V58" s="12">
        <f t="shared" si="20"/>
        <v>2</v>
      </c>
      <c r="W58" s="12">
        <f t="shared" si="11"/>
        <v>5.850000000000003</v>
      </c>
      <c r="X58" s="12">
        <f t="shared" si="21"/>
        <v>2.9965318375692354</v>
      </c>
      <c r="Y58" s="18">
        <f ca="1" t="shared" si="12"/>
        <v>2.523405600613957</v>
      </c>
      <c r="Z58" s="18">
        <f ca="1" t="shared" si="13"/>
        <v>3.544584970302277</v>
      </c>
      <c r="AA58" s="12"/>
      <c r="AB58" s="12"/>
      <c r="AC58" s="12">
        <v>40</v>
      </c>
      <c r="AD58" s="18"/>
      <c r="AE58" s="18"/>
      <c r="AF58" s="18"/>
      <c r="AG58" s="18"/>
      <c r="AH58" s="18"/>
      <c r="AI58" s="12"/>
    </row>
    <row r="59" spans="1:35" ht="12.75">
      <c r="A59" s="12">
        <f t="shared" si="14"/>
        <v>6.0000000000000036</v>
      </c>
      <c r="B59" s="12">
        <f t="shared" si="15"/>
        <v>144.00000000000009</v>
      </c>
      <c r="C59" s="12">
        <f t="shared" si="22"/>
        <v>5</v>
      </c>
      <c r="D59" s="12">
        <f t="shared" si="23"/>
        <v>0.06540019052955322</v>
      </c>
      <c r="E59" s="12">
        <f t="shared" si="24"/>
        <v>0.011521965752887057</v>
      </c>
      <c r="F59" s="12">
        <f t="shared" si="3"/>
        <v>75.85721313192953</v>
      </c>
      <c r="G59" s="18">
        <f t="shared" si="25"/>
        <v>9</v>
      </c>
      <c r="H59" s="12">
        <f t="shared" si="29"/>
        <v>2.5</v>
      </c>
      <c r="I59" s="12">
        <f t="shared" si="26"/>
        <v>1.6</v>
      </c>
      <c r="J59" s="12">
        <f t="shared" si="27"/>
        <v>3.4</v>
      </c>
      <c r="K59" s="12">
        <f t="shared" si="28"/>
        <v>144.00000000000009</v>
      </c>
      <c r="L59" s="12">
        <f t="shared" si="17"/>
        <v>4.65454854785811</v>
      </c>
      <c r="M59" s="12">
        <f t="shared" si="8"/>
        <v>3.7545655636860964</v>
      </c>
      <c r="N59" s="12">
        <f t="shared" si="9"/>
        <v>5.5544134100072</v>
      </c>
      <c r="O59" s="12"/>
      <c r="P59" s="12"/>
      <c r="Q59" s="12"/>
      <c r="R59" s="12">
        <f t="shared" si="10"/>
        <v>0.07440232597722776</v>
      </c>
      <c r="S59" s="12">
        <f t="shared" si="18"/>
        <v>0.0002592545915797251</v>
      </c>
      <c r="T59" s="12">
        <f t="shared" si="19"/>
        <v>34.1184509622869</v>
      </c>
      <c r="U59" s="12"/>
      <c r="V59" s="12">
        <f t="shared" si="20"/>
        <v>2</v>
      </c>
      <c r="W59" s="12">
        <f t="shared" si="11"/>
        <v>6.0000000000000036</v>
      </c>
      <c r="X59" s="12">
        <f t="shared" si="21"/>
        <v>3.102448051783181</v>
      </c>
      <c r="Y59" s="18">
        <f ca="1" t="shared" si="12"/>
        <v>2.608031620038612</v>
      </c>
      <c r="Z59" s="18">
        <f ca="1" t="shared" si="13"/>
        <v>3.657984337965093</v>
      </c>
      <c r="AA59" s="12"/>
      <c r="AB59" s="12"/>
      <c r="AC59" s="18">
        <v>41</v>
      </c>
      <c r="AD59" s="18"/>
      <c r="AE59" s="18"/>
      <c r="AF59" s="18"/>
      <c r="AG59" s="18"/>
      <c r="AH59" s="18"/>
      <c r="AI59" s="12"/>
    </row>
    <row r="60" spans="1:35" ht="12.75">
      <c r="A60" s="12">
        <f t="shared" si="14"/>
        <v>6.150000000000004</v>
      </c>
      <c r="B60" s="12">
        <f t="shared" si="15"/>
        <v>147.60000000000008</v>
      </c>
      <c r="C60" s="12">
        <f t="shared" si="22"/>
        <v>5</v>
      </c>
      <c r="D60" s="12">
        <f t="shared" si="23"/>
        <v>0.06540019052955322</v>
      </c>
      <c r="E60" s="12">
        <f t="shared" si="24"/>
        <v>0.011521965752887057</v>
      </c>
      <c r="F60" s="12">
        <f t="shared" si="3"/>
        <v>79.43498543534179</v>
      </c>
      <c r="G60" s="18">
        <f t="shared" si="25"/>
        <v>9</v>
      </c>
      <c r="H60" s="12">
        <f t="shared" si="29"/>
        <v>2.5</v>
      </c>
      <c r="I60" s="12">
        <f t="shared" si="26"/>
        <v>1.6</v>
      </c>
      <c r="J60" s="12">
        <f t="shared" si="27"/>
        <v>3.4</v>
      </c>
      <c r="K60" s="12">
        <f t="shared" si="28"/>
        <v>147.60000000000008</v>
      </c>
      <c r="L60" s="12">
        <f t="shared" si="17"/>
        <v>4.756162638596091</v>
      </c>
      <c r="M60" s="12">
        <f t="shared" si="8"/>
        <v>3.856184171776224</v>
      </c>
      <c r="N60" s="12">
        <f t="shared" si="9"/>
        <v>5.6559916323785515</v>
      </c>
      <c r="O60" s="12"/>
      <c r="P60" s="12"/>
      <c r="Q60" s="12"/>
      <c r="R60" s="12">
        <f t="shared" si="10"/>
        <v>0.07440232597722776</v>
      </c>
      <c r="S60" s="12">
        <f t="shared" si="18"/>
        <v>0.0002592545915797251</v>
      </c>
      <c r="T60" s="12">
        <f t="shared" si="19"/>
        <v>37.4667224910972</v>
      </c>
      <c r="U60" s="12"/>
      <c r="V60" s="12">
        <f t="shared" si="20"/>
        <v>2</v>
      </c>
      <c r="W60" s="12">
        <f t="shared" si="11"/>
        <v>6.150000000000004</v>
      </c>
      <c r="X60" s="12">
        <f t="shared" si="21"/>
        <v>3.2106375857739344</v>
      </c>
      <c r="Y60" s="18">
        <f ca="1" t="shared" si="12"/>
        <v>2.6984410036315323</v>
      </c>
      <c r="Z60" s="18">
        <f ca="1" t="shared" si="13"/>
        <v>3.7720553734165785</v>
      </c>
      <c r="AA60" s="12"/>
      <c r="AB60" s="12"/>
      <c r="AC60" s="18">
        <v>42</v>
      </c>
      <c r="AD60" s="18"/>
      <c r="AE60" s="18"/>
      <c r="AF60" s="18"/>
      <c r="AG60" s="18"/>
      <c r="AH60" s="18"/>
      <c r="AI60" s="12"/>
    </row>
    <row r="61" spans="1:35" ht="12.75">
      <c r="A61" s="12">
        <f t="shared" si="14"/>
        <v>6.300000000000004</v>
      </c>
      <c r="B61" s="12">
        <f t="shared" si="15"/>
        <v>151.2000000000001</v>
      </c>
      <c r="C61" s="12">
        <f t="shared" si="22"/>
        <v>5</v>
      </c>
      <c r="D61" s="12">
        <f t="shared" si="23"/>
        <v>0.06540019052955322</v>
      </c>
      <c r="E61" s="12">
        <f t="shared" si="24"/>
        <v>0.011521965752887057</v>
      </c>
      <c r="F61" s="12">
        <f t="shared" si="3"/>
        <v>83.01739772433416</v>
      </c>
      <c r="G61" s="18">
        <f t="shared" si="25"/>
        <v>9</v>
      </c>
      <c r="H61" s="12">
        <f t="shared" si="29"/>
        <v>2.5</v>
      </c>
      <c r="I61" s="12">
        <f t="shared" si="26"/>
        <v>1.6</v>
      </c>
      <c r="J61" s="12">
        <f t="shared" si="27"/>
        <v>3.4</v>
      </c>
      <c r="K61" s="12">
        <f t="shared" si="28"/>
        <v>151.2000000000001</v>
      </c>
      <c r="L61" s="12">
        <f t="shared" si="17"/>
        <v>4.857907146734885</v>
      </c>
      <c r="M61" s="12">
        <f t="shared" si="8"/>
        <v>3.957934396385255</v>
      </c>
      <c r="N61" s="12">
        <f t="shared" si="9"/>
        <v>5.757690755776851</v>
      </c>
      <c r="O61" s="12"/>
      <c r="P61" s="12"/>
      <c r="Q61" s="12"/>
      <c r="R61" s="12">
        <f t="shared" si="10"/>
        <v>0.07440232597722776</v>
      </c>
      <c r="S61" s="12">
        <f t="shared" si="18"/>
        <v>0.0002592545915797251</v>
      </c>
      <c r="T61" s="12">
        <f t="shared" si="19"/>
        <v>40.87091001363693</v>
      </c>
      <c r="U61" s="12"/>
      <c r="V61" s="12">
        <f t="shared" si="20"/>
        <v>2</v>
      </c>
      <c r="W61" s="12">
        <f t="shared" si="11"/>
        <v>6.300000000000004</v>
      </c>
      <c r="X61" s="12">
        <f t="shared" si="21"/>
        <v>3.3206334286615684</v>
      </c>
      <c r="Y61" s="18">
        <f ca="1" t="shared" si="12"/>
        <v>2.7938401503582995</v>
      </c>
      <c r="Z61" s="18">
        <f ca="1" t="shared" si="13"/>
        <v>3.886644944629982</v>
      </c>
      <c r="AA61" s="12"/>
      <c r="AB61" s="12"/>
      <c r="AC61" s="12">
        <v>43</v>
      </c>
      <c r="AD61" s="18"/>
      <c r="AE61" s="18"/>
      <c r="AF61" s="18"/>
      <c r="AG61" s="18"/>
      <c r="AH61" s="18"/>
      <c r="AI61" s="12"/>
    </row>
    <row r="62" spans="1:35" ht="12.75">
      <c r="A62" s="12">
        <f t="shared" si="14"/>
        <v>6.450000000000005</v>
      </c>
      <c r="B62" s="12">
        <f t="shared" si="15"/>
        <v>154.80000000000013</v>
      </c>
      <c r="C62" s="12">
        <f t="shared" si="22"/>
        <v>5</v>
      </c>
      <c r="D62" s="12">
        <f t="shared" si="23"/>
        <v>0.06540019052955322</v>
      </c>
      <c r="E62" s="12">
        <f t="shared" si="24"/>
        <v>0.011521965752887057</v>
      </c>
      <c r="F62" s="12">
        <f t="shared" si="3"/>
        <v>86.60348519513265</v>
      </c>
      <c r="G62" s="18">
        <f t="shared" si="25"/>
        <v>9</v>
      </c>
      <c r="H62" s="12">
        <f t="shared" si="29"/>
        <v>2.5</v>
      </c>
      <c r="I62" s="12">
        <f t="shared" si="26"/>
        <v>1.6</v>
      </c>
      <c r="J62" s="12">
        <f t="shared" si="27"/>
        <v>3.4</v>
      </c>
      <c r="K62" s="12">
        <f t="shared" si="28"/>
        <v>154.80000000000013</v>
      </c>
      <c r="L62" s="12">
        <f t="shared" si="17"/>
        <v>4.959754304884718</v>
      </c>
      <c r="M62" s="12">
        <f t="shared" si="8"/>
        <v>4.0597887883967125</v>
      </c>
      <c r="N62" s="12">
        <f t="shared" si="9"/>
        <v>5.859480489822747</v>
      </c>
      <c r="O62" s="12"/>
      <c r="P62" s="12"/>
      <c r="Q62" s="12"/>
      <c r="R62" s="12">
        <f t="shared" si="10"/>
        <v>0.07440232597722776</v>
      </c>
      <c r="S62" s="12">
        <f t="shared" si="18"/>
        <v>0.0002592545915797251</v>
      </c>
      <c r="T62" s="12">
        <f t="shared" si="19"/>
        <v>44.31915880635691</v>
      </c>
      <c r="U62" s="12"/>
      <c r="V62" s="12">
        <f t="shared" si="20"/>
        <v>2</v>
      </c>
      <c r="W62" s="12">
        <f t="shared" si="11"/>
        <v>6.450000000000005</v>
      </c>
      <c r="X62" s="12">
        <f t="shared" si="21"/>
        <v>3.432052377725321</v>
      </c>
      <c r="Y62" s="18">
        <f ca="1" t="shared" si="12"/>
        <v>2.893446482050889</v>
      </c>
      <c r="Z62" s="18">
        <f ca="1" t="shared" si="13"/>
        <v>4.001633454855769</v>
      </c>
      <c r="AA62" s="12"/>
      <c r="AB62" s="12"/>
      <c r="AC62" s="18">
        <v>44</v>
      </c>
      <c r="AD62" s="18"/>
      <c r="AE62" s="18"/>
      <c r="AF62" s="18"/>
      <c r="AG62" s="18"/>
      <c r="AH62" s="18"/>
      <c r="AI62" s="12"/>
    </row>
    <row r="63" spans="1:35" ht="12.75">
      <c r="A63" s="12">
        <f t="shared" si="14"/>
        <v>6.600000000000005</v>
      </c>
      <c r="B63" s="12">
        <f t="shared" si="15"/>
        <v>158.40000000000012</v>
      </c>
      <c r="C63" s="12">
        <f t="shared" si="22"/>
        <v>5</v>
      </c>
      <c r="D63" s="12">
        <f t="shared" si="23"/>
        <v>0.06540019052955322</v>
      </c>
      <c r="E63" s="12">
        <f t="shared" si="24"/>
        <v>0.011521965752887057</v>
      </c>
      <c r="F63" s="12">
        <f t="shared" si="3"/>
        <v>90.19248224004265</v>
      </c>
      <c r="G63" s="18">
        <f t="shared" si="25"/>
        <v>9</v>
      </c>
      <c r="H63" s="12">
        <f t="shared" si="29"/>
        <v>2.5</v>
      </c>
      <c r="I63" s="12">
        <f t="shared" si="26"/>
        <v>1.6</v>
      </c>
      <c r="J63" s="12">
        <f t="shared" si="27"/>
        <v>3.4</v>
      </c>
      <c r="K63" s="12">
        <f t="shared" si="28"/>
        <v>158.40000000000012</v>
      </c>
      <c r="L63" s="12">
        <f t="shared" si="17"/>
        <v>5.061681906779631</v>
      </c>
      <c r="M63" s="12">
        <f t="shared" si="8"/>
        <v>4.161725544277402</v>
      </c>
      <c r="N63" s="12">
        <f t="shared" si="9"/>
        <v>5.961335437466639</v>
      </c>
      <c r="O63" s="12"/>
      <c r="P63" s="12"/>
      <c r="Q63" s="12"/>
      <c r="R63" s="12">
        <f t="shared" si="10"/>
        <v>0.07440232597722776</v>
      </c>
      <c r="S63" s="12">
        <f t="shared" si="18"/>
        <v>0.0002592545915797251</v>
      </c>
      <c r="T63" s="12">
        <f t="shared" si="19"/>
        <v>47.801897629743664</v>
      </c>
      <c r="U63" s="12"/>
      <c r="V63" s="12">
        <f t="shared" si="20"/>
        <v>2</v>
      </c>
      <c r="W63" s="12">
        <f t="shared" si="11"/>
        <v>6.600000000000005</v>
      </c>
      <c r="X63" s="12">
        <f t="shared" si="21"/>
        <v>3.544584970302277</v>
      </c>
      <c r="Y63" s="18">
        <f ca="1" t="shared" si="12"/>
        <v>2.9965318375692354</v>
      </c>
      <c r="Z63" s="18">
        <f ca="1" t="shared" si="13"/>
        <v>4.116927785262654</v>
      </c>
      <c r="AA63" s="12"/>
      <c r="AB63" s="12"/>
      <c r="AC63" s="18">
        <v>45</v>
      </c>
      <c r="AD63" s="18"/>
      <c r="AE63" s="18"/>
      <c r="AF63" s="18"/>
      <c r="AG63" s="18"/>
      <c r="AH63" s="18"/>
      <c r="AI63" s="12"/>
    </row>
    <row r="64" spans="1:35" ht="12.75">
      <c r="A64" s="12">
        <f t="shared" si="14"/>
        <v>6.750000000000005</v>
      </c>
      <c r="B64" s="12">
        <f t="shared" si="15"/>
        <v>162.0000000000001</v>
      </c>
      <c r="C64" s="12">
        <f t="shared" si="22"/>
        <v>5</v>
      </c>
      <c r="D64" s="12">
        <f t="shared" si="23"/>
        <v>0.06540019052955322</v>
      </c>
      <c r="E64" s="12">
        <f t="shared" si="24"/>
        <v>0.011521965752887057</v>
      </c>
      <c r="F64" s="12">
        <f t="shared" si="3"/>
        <v>93.78378185306721</v>
      </c>
      <c r="G64" s="18">
        <f t="shared" si="25"/>
        <v>9</v>
      </c>
      <c r="H64" s="12">
        <f t="shared" si="29"/>
        <v>2.5</v>
      </c>
      <c r="I64" s="12">
        <f t="shared" si="26"/>
        <v>1.6</v>
      </c>
      <c r="J64" s="12">
        <f t="shared" si="27"/>
        <v>3.4</v>
      </c>
      <c r="K64" s="12">
        <f t="shared" si="28"/>
        <v>162.0000000000001</v>
      </c>
      <c r="L64" s="12">
        <f t="shared" si="17"/>
        <v>5.163672128644539</v>
      </c>
      <c r="M64" s="12">
        <f t="shared" si="8"/>
        <v>4.2637273498467545</v>
      </c>
      <c r="N64" s="12">
        <f t="shared" si="9"/>
        <v>6.063233740264221</v>
      </c>
      <c r="O64" s="12"/>
      <c r="P64" s="12"/>
      <c r="Q64" s="12"/>
      <c r="R64" s="12">
        <f t="shared" si="10"/>
        <v>0.07440232597722776</v>
      </c>
      <c r="S64" s="12">
        <f t="shared" si="18"/>
        <v>0.0002592545915797251</v>
      </c>
      <c r="T64" s="12">
        <f t="shared" si="19"/>
        <v>51.31149421839639</v>
      </c>
      <c r="U64" s="12"/>
      <c r="V64" s="12">
        <f t="shared" si="20"/>
        <v>2</v>
      </c>
      <c r="W64" s="12">
        <f t="shared" si="11"/>
        <v>6.750000000000005</v>
      </c>
      <c r="X64" s="12">
        <f t="shared" si="21"/>
        <v>3.657984337965093</v>
      </c>
      <c r="Y64" s="18">
        <f ca="1" t="shared" si="12"/>
        <v>3.102448051783181</v>
      </c>
      <c r="Z64" s="18">
        <f ca="1" t="shared" si="13"/>
        <v>4.232455516703984</v>
      </c>
      <c r="AA64" s="12"/>
      <c r="AB64" s="12"/>
      <c r="AC64" s="12">
        <v>46</v>
      </c>
      <c r="AD64" s="18"/>
      <c r="AE64" s="18"/>
      <c r="AF64" s="18"/>
      <c r="AG64" s="18"/>
      <c r="AH64" s="18"/>
      <c r="AI64" s="12"/>
    </row>
    <row r="65" spans="1:35" ht="12.75">
      <c r="A65" s="12">
        <f t="shared" si="14"/>
        <v>6.900000000000006</v>
      </c>
      <c r="B65" s="12">
        <f t="shared" si="15"/>
        <v>165.60000000000014</v>
      </c>
      <c r="C65" s="12">
        <f t="shared" si="22"/>
        <v>5</v>
      </c>
      <c r="D65" s="12">
        <f t="shared" si="23"/>
        <v>0.06540019052955322</v>
      </c>
      <c r="E65" s="12">
        <f t="shared" si="24"/>
        <v>0.011521965752887057</v>
      </c>
      <c r="F65" s="12">
        <f t="shared" si="3"/>
        <v>97.37690310778966</v>
      </c>
      <c r="G65" s="18">
        <f t="shared" si="25"/>
        <v>9</v>
      </c>
      <c r="H65" s="12">
        <f t="shared" si="29"/>
        <v>2.5</v>
      </c>
      <c r="I65" s="12">
        <f t="shared" si="26"/>
        <v>1.6</v>
      </c>
      <c r="J65" s="12">
        <f t="shared" si="27"/>
        <v>3.4</v>
      </c>
      <c r="K65" s="12">
        <f t="shared" si="28"/>
        <v>165.60000000000014</v>
      </c>
      <c r="L65" s="12">
        <f t="shared" si="17"/>
        <v>5.265710573045154</v>
      </c>
      <c r="M65" s="12">
        <f t="shared" si="8"/>
        <v>4.365780452464742</v>
      </c>
      <c r="N65" s="12">
        <f t="shared" si="9"/>
        <v>6.165155900099059</v>
      </c>
      <c r="O65" s="12"/>
      <c r="P65" s="12"/>
      <c r="Q65" s="12"/>
      <c r="R65" s="12">
        <f t="shared" si="10"/>
        <v>0.07440232597722776</v>
      </c>
      <c r="S65" s="12">
        <f t="shared" si="18"/>
        <v>0.0002592545915797251</v>
      </c>
      <c r="T65" s="12">
        <f t="shared" si="19"/>
        <v>54.841920580467516</v>
      </c>
      <c r="U65" s="12"/>
      <c r="V65" s="12">
        <f t="shared" si="20"/>
        <v>2</v>
      </c>
      <c r="W65" s="12">
        <f t="shared" si="11"/>
        <v>6.900000000000006</v>
      </c>
      <c r="X65" s="12">
        <f t="shared" si="21"/>
        <v>3.7720553734165785</v>
      </c>
      <c r="Y65" s="18">
        <f ca="1" t="shared" si="12"/>
        <v>3.2106375857739344</v>
      </c>
      <c r="Z65" s="18">
        <f ca="1" t="shared" si="13"/>
        <v>4.348160264273862</v>
      </c>
      <c r="AA65" s="12"/>
      <c r="AB65" s="12"/>
      <c r="AC65" s="18">
        <v>47</v>
      </c>
      <c r="AD65" s="18"/>
      <c r="AE65" s="18"/>
      <c r="AF65" s="18"/>
      <c r="AG65" s="18"/>
      <c r="AH65" s="18"/>
      <c r="AI65" s="12"/>
    </row>
    <row r="66" spans="1:35" ht="12.75">
      <c r="A66" s="12">
        <f t="shared" si="14"/>
        <v>7.050000000000006</v>
      </c>
      <c r="B66" s="12">
        <f t="shared" si="15"/>
        <v>169.20000000000016</v>
      </c>
      <c r="C66" s="12">
        <f t="shared" si="22"/>
        <v>5</v>
      </c>
      <c r="D66" s="12">
        <f t="shared" si="23"/>
        <v>0.06540019052955322</v>
      </c>
      <c r="E66" s="12">
        <f t="shared" si="24"/>
        <v>0.011521965752887057</v>
      </c>
      <c r="F66" s="12">
        <f t="shared" si="3"/>
        <v>100.97146517853574</v>
      </c>
      <c r="G66" s="18">
        <f t="shared" si="25"/>
        <v>9</v>
      </c>
      <c r="H66" s="12">
        <f t="shared" si="29"/>
        <v>2.5</v>
      </c>
      <c r="I66" s="12">
        <f t="shared" si="26"/>
        <v>1.6</v>
      </c>
      <c r="J66" s="12">
        <f t="shared" si="27"/>
        <v>3.4</v>
      </c>
      <c r="K66" s="12">
        <f t="shared" si="28"/>
        <v>169.20000000000016</v>
      </c>
      <c r="L66" s="12">
        <f t="shared" si="17"/>
        <v>5.367785489996667</v>
      </c>
      <c r="M66" s="12">
        <f t="shared" si="8"/>
        <v>4.467873917983189</v>
      </c>
      <c r="N66" s="12">
        <f t="shared" si="9"/>
        <v>6.2670837203320335</v>
      </c>
      <c r="O66" s="12"/>
      <c r="P66" s="12"/>
      <c r="Q66" s="12"/>
      <c r="R66" s="12">
        <f t="shared" si="10"/>
        <v>0.07440232597722776</v>
      </c>
      <c r="S66" s="12">
        <f t="shared" si="18"/>
        <v>0.0002592545915797251</v>
      </c>
      <c r="T66" s="12">
        <f t="shared" si="19"/>
        <v>58.388450878824486</v>
      </c>
      <c r="U66" s="12"/>
      <c r="V66" s="12">
        <f t="shared" si="20"/>
        <v>2</v>
      </c>
      <c r="W66" s="12">
        <f t="shared" si="11"/>
        <v>7.050000000000006</v>
      </c>
      <c r="X66" s="12">
        <f t="shared" si="21"/>
        <v>3.886644944629982</v>
      </c>
      <c r="Y66" s="18">
        <f ca="1" t="shared" si="12"/>
        <v>3.3206334286615684</v>
      </c>
      <c r="Z66" s="18">
        <f ca="1" t="shared" si="13"/>
        <v>4.463997940825097</v>
      </c>
      <c r="AA66" s="12"/>
      <c r="AB66" s="12"/>
      <c r="AC66" s="18">
        <v>48</v>
      </c>
      <c r="AD66" s="18"/>
      <c r="AE66" s="18"/>
      <c r="AF66" s="18"/>
      <c r="AG66" s="18"/>
      <c r="AH66" s="18"/>
      <c r="AI66" s="12"/>
    </row>
    <row r="67" spans="1:35" ht="12.75">
      <c r="A67" s="12">
        <f t="shared" si="14"/>
        <v>7.200000000000006</v>
      </c>
      <c r="B67" s="12">
        <f t="shared" si="15"/>
        <v>172.80000000000015</v>
      </c>
      <c r="C67" s="12">
        <f t="shared" si="22"/>
        <v>5</v>
      </c>
      <c r="D67" s="12">
        <f t="shared" si="23"/>
        <v>0.06540019052955322</v>
      </c>
      <c r="E67" s="12">
        <f t="shared" si="24"/>
        <v>0.011521965752887057</v>
      </c>
      <c r="F67" s="12">
        <f t="shared" si="3"/>
        <v>104.56716663593073</v>
      </c>
      <c r="G67" s="18">
        <f t="shared" si="25"/>
        <v>9</v>
      </c>
      <c r="H67" s="12">
        <f t="shared" si="29"/>
        <v>2.5</v>
      </c>
      <c r="I67" s="12">
        <f t="shared" si="26"/>
        <v>1.6</v>
      </c>
      <c r="J67" s="12">
        <f t="shared" si="27"/>
        <v>3.4</v>
      </c>
      <c r="K67" s="12">
        <f t="shared" si="28"/>
        <v>172.80000000000015</v>
      </c>
      <c r="L67" s="12">
        <f t="shared" si="17"/>
        <v>5.469887137021949</v>
      </c>
      <c r="M67" s="12">
        <f t="shared" si="8"/>
        <v>4.569999036132539</v>
      </c>
      <c r="N67" s="12">
        <f t="shared" si="9"/>
        <v>6.36899931339406</v>
      </c>
      <c r="O67" s="12"/>
      <c r="P67" s="12"/>
      <c r="Q67" s="12"/>
      <c r="R67" s="12">
        <f t="shared" si="10"/>
        <v>0.07440232597722776</v>
      </c>
      <c r="S67" s="12">
        <f t="shared" si="18"/>
        <v>0.0002592545915797251</v>
      </c>
      <c r="T67" s="12">
        <f t="shared" si="19"/>
        <v>61.94740118826964</v>
      </c>
      <c r="U67" s="12"/>
      <c r="V67" s="12">
        <f t="shared" si="20"/>
        <v>2</v>
      </c>
      <c r="W67" s="12">
        <f t="shared" si="11"/>
        <v>7.200000000000006</v>
      </c>
      <c r="X67" s="12">
        <f t="shared" si="21"/>
        <v>4.001633454855769</v>
      </c>
      <c r="Y67" s="18">
        <f ca="1" t="shared" si="12"/>
        <v>3.432052377725321</v>
      </c>
      <c r="Z67" s="18">
        <f ca="1" t="shared" si="13"/>
        <v>4.579933772134087</v>
      </c>
      <c r="AA67" s="12"/>
      <c r="AB67" s="12"/>
      <c r="AC67" s="12">
        <v>49</v>
      </c>
      <c r="AD67" s="18"/>
      <c r="AE67" s="18"/>
      <c r="AF67" s="18"/>
      <c r="AG67" s="18"/>
      <c r="AH67" s="18"/>
      <c r="AI67" s="12"/>
    </row>
    <row r="68" spans="1:35" ht="12.75">
      <c r="A68" s="12">
        <f t="shared" si="14"/>
        <v>7.350000000000007</v>
      </c>
      <c r="B68" s="12">
        <f t="shared" si="15"/>
        <v>176.40000000000015</v>
      </c>
      <c r="C68" s="12">
        <f t="shared" si="22"/>
        <v>5</v>
      </c>
      <c r="D68" s="12">
        <f t="shared" si="23"/>
        <v>0.06540019052955322</v>
      </c>
      <c r="E68" s="12">
        <f t="shared" si="24"/>
        <v>0.011521965752887057</v>
      </c>
      <c r="F68" s="12">
        <f t="shared" si="3"/>
        <v>108.16376897573132</v>
      </c>
      <c r="G68" s="18">
        <f t="shared" si="25"/>
        <v>9</v>
      </c>
      <c r="H68" s="12">
        <f t="shared" si="29"/>
        <v>2.5</v>
      </c>
      <c r="I68" s="12">
        <f t="shared" si="26"/>
        <v>1.6</v>
      </c>
      <c r="J68" s="12">
        <f t="shared" si="27"/>
        <v>3.4</v>
      </c>
      <c r="K68" s="12">
        <f t="shared" si="28"/>
        <v>176.40000000000015</v>
      </c>
      <c r="L68" s="12">
        <f t="shared" si="17"/>
        <v>5.572007245723489</v>
      </c>
      <c r="M68" s="12">
        <f t="shared" si="8"/>
        <v>4.672148844409053</v>
      </c>
      <c r="N68" s="12">
        <f t="shared" si="9"/>
        <v>6.470884124219233</v>
      </c>
      <c r="O68" s="12"/>
      <c r="P68" s="12"/>
      <c r="Q68" s="12"/>
      <c r="R68" s="12">
        <f t="shared" si="10"/>
        <v>0.07440232597722776</v>
      </c>
      <c r="S68" s="12">
        <f t="shared" si="18"/>
        <v>0.0002592545915797251</v>
      </c>
      <c r="T68" s="12">
        <f t="shared" si="19"/>
        <v>65.5159123355199</v>
      </c>
      <c r="U68" s="12"/>
      <c r="V68" s="12">
        <f t="shared" si="20"/>
        <v>2</v>
      </c>
      <c r="W68" s="12">
        <f t="shared" si="11"/>
        <v>7.350000000000007</v>
      </c>
      <c r="X68" s="12">
        <f t="shared" si="21"/>
        <v>4.116927785262654</v>
      </c>
      <c r="Y68" s="18">
        <f ca="1" t="shared" si="12"/>
        <v>3.544584970302277</v>
      </c>
      <c r="Z68" s="18">
        <f ca="1" t="shared" si="13"/>
        <v>4.695939903703206</v>
      </c>
      <c r="AA68" s="12"/>
      <c r="AB68" s="12"/>
      <c r="AC68" s="18">
        <v>50</v>
      </c>
      <c r="AD68" s="18"/>
      <c r="AE68" s="18"/>
      <c r="AF68" s="18"/>
      <c r="AG68" s="18"/>
      <c r="AH68" s="18"/>
      <c r="AI68" s="12"/>
    </row>
    <row r="69" spans="1:35" ht="12.75">
      <c r="A69" s="12">
        <f t="shared" si="14"/>
        <v>7.500000000000007</v>
      </c>
      <c r="B69" s="12">
        <f t="shared" si="15"/>
        <v>180.00000000000017</v>
      </c>
      <c r="C69" s="12">
        <f t="shared" si="22"/>
        <v>5</v>
      </c>
      <c r="D69" s="12">
        <f t="shared" si="23"/>
        <v>0.06540019052955322</v>
      </c>
      <c r="E69" s="12">
        <f t="shared" si="24"/>
        <v>0.011521965752887057</v>
      </c>
      <c r="F69" s="12">
        <f t="shared" si="3"/>
        <v>111.76108353395075</v>
      </c>
      <c r="G69" s="18">
        <f t="shared" si="25"/>
        <v>9</v>
      </c>
      <c r="H69" s="12">
        <f t="shared" si="29"/>
        <v>2.5</v>
      </c>
      <c r="I69" s="12">
        <f t="shared" si="26"/>
        <v>1.6</v>
      </c>
      <c r="J69" s="12">
        <f t="shared" si="27"/>
        <v>3.4</v>
      </c>
      <c r="K69" s="12">
        <f t="shared" si="28"/>
        <v>180.00000000000017</v>
      </c>
      <c r="L69" s="12">
        <f t="shared" si="17"/>
        <v>5.674138567197517</v>
      </c>
      <c r="M69" s="12">
        <f t="shared" si="8"/>
        <v>4.774317745945012</v>
      </c>
      <c r="N69" s="12">
        <f t="shared" si="9"/>
        <v>6.572717919497159</v>
      </c>
      <c r="O69" s="12"/>
      <c r="P69" s="12"/>
      <c r="Q69" s="12"/>
      <c r="R69" s="12">
        <f t="shared" si="10"/>
        <v>0.07440232597722776</v>
      </c>
      <c r="S69" s="12">
        <f t="shared" si="18"/>
        <v>0.0002592545915797251</v>
      </c>
      <c r="T69" s="12">
        <f t="shared" si="19"/>
        <v>69.09177270844397</v>
      </c>
      <c r="U69" s="12"/>
      <c r="V69" s="12">
        <f t="shared" si="20"/>
        <v>2</v>
      </c>
      <c r="W69" s="12">
        <f t="shared" si="11"/>
        <v>7.500000000000007</v>
      </c>
      <c r="X69" s="12">
        <f t="shared" si="21"/>
        <v>4.232455516703984</v>
      </c>
      <c r="Y69" s="18">
        <f ca="1" t="shared" si="12"/>
        <v>3.657984337965093</v>
      </c>
      <c r="Z69" s="18">
        <f ca="1" t="shared" si="13"/>
        <v>4.811993459599769</v>
      </c>
      <c r="AA69" s="12"/>
      <c r="AB69" s="12"/>
      <c r="AC69" s="18">
        <v>51</v>
      </c>
      <c r="AD69" s="18"/>
      <c r="AE69" s="18"/>
      <c r="AF69" s="18"/>
      <c r="AG69" s="18"/>
      <c r="AH69" s="18"/>
      <c r="AI69" s="12"/>
    </row>
    <row r="70" spans="1:35" ht="12.75">
      <c r="A70" s="12">
        <f t="shared" si="14"/>
        <v>7.6500000000000075</v>
      </c>
      <c r="B70" s="12">
        <f t="shared" si="15"/>
        <v>183.6000000000002</v>
      </c>
      <c r="C70" s="12">
        <f t="shared" si="22"/>
        <v>5</v>
      </c>
      <c r="D70" s="12">
        <f t="shared" si="23"/>
        <v>0.06540019052955322</v>
      </c>
      <c r="E70" s="12">
        <f t="shared" si="24"/>
        <v>0.011521965752887057</v>
      </c>
      <c r="F70" s="12">
        <f t="shared" si="3"/>
        <v>115.35896110368607</v>
      </c>
      <c r="G70" s="18">
        <f t="shared" si="25"/>
        <v>9</v>
      </c>
      <c r="H70" s="12">
        <f t="shared" si="29"/>
        <v>2.5</v>
      </c>
      <c r="I70" s="12">
        <f t="shared" si="26"/>
        <v>1.6</v>
      </c>
      <c r="J70" s="12">
        <f t="shared" si="27"/>
        <v>3.4</v>
      </c>
      <c r="K70" s="12">
        <f t="shared" si="28"/>
        <v>183.6000000000002</v>
      </c>
      <c r="L70" s="12">
        <f t="shared" si="17"/>
        <v>5.776274472288518</v>
      </c>
      <c r="M70" s="12">
        <f t="shared" si="8"/>
        <v>4.8765012013347935</v>
      </c>
      <c r="N70" s="12">
        <f t="shared" si="9"/>
        <v>6.674477691474921</v>
      </c>
      <c r="O70" s="12"/>
      <c r="P70" s="12"/>
      <c r="Q70" s="12"/>
      <c r="R70" s="12">
        <f t="shared" si="10"/>
        <v>0.07440232597722776</v>
      </c>
      <c r="S70" s="12">
        <f t="shared" si="18"/>
        <v>0.0002592545915797251</v>
      </c>
      <c r="T70" s="12">
        <f t="shared" si="19"/>
        <v>72.67327600414428</v>
      </c>
      <c r="U70" s="12"/>
      <c r="V70" s="12">
        <f t="shared" si="20"/>
        <v>2</v>
      </c>
      <c r="W70" s="12">
        <f t="shared" si="11"/>
        <v>7.6500000000000075</v>
      </c>
      <c r="X70" s="12">
        <f t="shared" si="21"/>
        <v>4.348160264273862</v>
      </c>
      <c r="Y70" s="18">
        <f ca="1" t="shared" si="12"/>
        <v>3.7720553734165785</v>
      </c>
      <c r="Z70" s="18">
        <f ca="1" t="shared" si="13"/>
        <v>4.928074933051022</v>
      </c>
      <c r="AA70" s="12"/>
      <c r="AB70" s="12"/>
      <c r="AC70" s="12">
        <v>52</v>
      </c>
      <c r="AD70" s="18"/>
      <c r="AE70" s="18"/>
      <c r="AF70" s="18"/>
      <c r="AG70" s="18"/>
      <c r="AH70" s="18"/>
      <c r="AI70" s="12"/>
    </row>
    <row r="71" spans="1:35" ht="12.75">
      <c r="A71" s="12">
        <f t="shared" si="14"/>
        <v>7.800000000000008</v>
      </c>
      <c r="B71" s="12">
        <f t="shared" si="15"/>
        <v>187.2000000000002</v>
      </c>
      <c r="C71" s="12">
        <f t="shared" si="22"/>
        <v>5</v>
      </c>
      <c r="D71" s="12">
        <f t="shared" si="23"/>
        <v>0.06540019052955322</v>
      </c>
      <c r="E71" s="12">
        <f t="shared" si="24"/>
        <v>0.011521965752887057</v>
      </c>
      <c r="F71" s="12">
        <f t="shared" si="3"/>
        <v>118.95728370305356</v>
      </c>
      <c r="G71" s="18">
        <f t="shared" si="25"/>
        <v>9</v>
      </c>
      <c r="H71" s="12">
        <f t="shared" si="29"/>
        <v>2.5</v>
      </c>
      <c r="I71" s="12">
        <f t="shared" si="26"/>
        <v>1.6</v>
      </c>
      <c r="J71" s="12">
        <f t="shared" si="27"/>
        <v>3.4</v>
      </c>
      <c r="K71" s="12">
        <f t="shared" si="28"/>
        <v>187.2000000000002</v>
      </c>
      <c r="L71" s="12">
        <f t="shared" si="17"/>
        <v>5.8784085853057135</v>
      </c>
      <c r="M71" s="12">
        <f t="shared" si="8"/>
        <v>4.978695478041428</v>
      </c>
      <c r="N71" s="12">
        <f t="shared" si="9"/>
        <v>6.7761364220290226</v>
      </c>
      <c r="O71" s="12"/>
      <c r="P71" s="12"/>
      <c r="Q71" s="12"/>
      <c r="R71" s="12">
        <f t="shared" si="10"/>
        <v>0.07440232597722776</v>
      </c>
      <c r="S71" s="12">
        <f t="shared" si="18"/>
        <v>0.0002592545915797251</v>
      </c>
      <c r="T71" s="12">
        <f t="shared" si="19"/>
        <v>76.25910837987632</v>
      </c>
      <c r="U71" s="12"/>
      <c r="V71" s="12">
        <f t="shared" si="20"/>
        <v>2</v>
      </c>
      <c r="W71" s="12">
        <f t="shared" si="11"/>
        <v>7.800000000000008</v>
      </c>
      <c r="X71" s="12">
        <f t="shared" si="21"/>
        <v>4.463997940825097</v>
      </c>
      <c r="Y71" s="18">
        <f ca="1" t="shared" si="12"/>
        <v>3.886644944629982</v>
      </c>
      <c r="Z71" s="18">
        <f ca="1" t="shared" si="13"/>
        <v>5.044166804638152</v>
      </c>
      <c r="AA71" s="12"/>
      <c r="AB71" s="12"/>
      <c r="AC71" s="18">
        <v>53</v>
      </c>
      <c r="AD71" s="18"/>
      <c r="AE71" s="18"/>
      <c r="AF71" s="18"/>
      <c r="AG71" s="18"/>
      <c r="AH71" s="18"/>
      <c r="AI71" s="12"/>
    </row>
    <row r="72" spans="1:35" ht="12.75">
      <c r="A72" s="12">
        <f t="shared" si="14"/>
        <v>7.950000000000008</v>
      </c>
      <c r="B72" s="12">
        <f t="shared" si="15"/>
        <v>190.80000000000018</v>
      </c>
      <c r="C72" s="12">
        <f t="shared" si="22"/>
        <v>5</v>
      </c>
      <c r="D72" s="12">
        <f t="shared" si="23"/>
        <v>0.06540019052955322</v>
      </c>
      <c r="E72" s="12">
        <f t="shared" si="24"/>
        <v>0.011521965752887057</v>
      </c>
      <c r="F72" s="12">
        <f t="shared" si="3"/>
        <v>122.55595805310425</v>
      </c>
      <c r="G72" s="18">
        <f t="shared" si="25"/>
        <v>9</v>
      </c>
      <c r="H72" s="12">
        <f t="shared" si="29"/>
        <v>2.5</v>
      </c>
      <c r="I72" s="12">
        <f t="shared" si="26"/>
        <v>1.6</v>
      </c>
      <c r="J72" s="12">
        <f t="shared" si="27"/>
        <v>3.4</v>
      </c>
      <c r="K72" s="12">
        <f t="shared" si="28"/>
        <v>190.80000000000018</v>
      </c>
      <c r="L72" s="12">
        <f t="shared" si="17"/>
        <v>5.98053443145193</v>
      </c>
      <c r="M72" s="12">
        <f t="shared" si="8"/>
        <v>5.080897443922387</v>
      </c>
      <c r="N72" s="12">
        <f t="shared" si="9"/>
        <v>6.877661648152232</v>
      </c>
      <c r="O72" s="12"/>
      <c r="P72" s="12"/>
      <c r="Q72" s="12"/>
      <c r="R72" s="12">
        <f t="shared" si="10"/>
        <v>0.07440232597722776</v>
      </c>
      <c r="S72" s="12">
        <f t="shared" si="18"/>
        <v>0.0002592545915797251</v>
      </c>
      <c r="T72" s="12">
        <f t="shared" si="19"/>
        <v>79.84825971889077</v>
      </c>
      <c r="U72" s="12"/>
      <c r="V72" s="12">
        <f t="shared" si="20"/>
        <v>2</v>
      </c>
      <c r="W72" s="12">
        <f t="shared" si="11"/>
        <v>7.950000000000008</v>
      </c>
      <c r="X72" s="12">
        <f t="shared" si="21"/>
        <v>4.579933772134087</v>
      </c>
      <c r="Y72" s="18">
        <f ca="1" t="shared" si="12"/>
        <v>4.001633454855769</v>
      </c>
      <c r="Z72" s="18">
        <f ca="1" t="shared" si="13"/>
        <v>5.160252295909773</v>
      </c>
      <c r="AA72" s="12"/>
      <c r="AB72" s="12"/>
      <c r="AC72" s="18">
        <v>54</v>
      </c>
      <c r="AD72" s="18"/>
      <c r="AE72" s="18"/>
      <c r="AF72" s="18"/>
      <c r="AG72" s="18"/>
      <c r="AH72" s="18"/>
      <c r="AI72" s="12"/>
    </row>
    <row r="73" spans="1:35" ht="12.75">
      <c r="A73" s="12">
        <f t="shared" si="14"/>
        <v>8.100000000000009</v>
      </c>
      <c r="B73" s="12">
        <f t="shared" si="15"/>
        <v>194.4000000000002</v>
      </c>
      <c r="C73" s="12">
        <f t="shared" si="22"/>
        <v>5</v>
      </c>
      <c r="D73" s="12">
        <f t="shared" si="23"/>
        <v>0.06540019052955322</v>
      </c>
      <c r="E73" s="12">
        <f t="shared" si="24"/>
        <v>0.011521965752887057</v>
      </c>
      <c r="F73" s="12">
        <f t="shared" si="3"/>
        <v>126.15491041334258</v>
      </c>
      <c r="G73" s="18">
        <f t="shared" si="25"/>
        <v>9</v>
      </c>
      <c r="H73" s="12">
        <f t="shared" si="29"/>
        <v>2.5</v>
      </c>
      <c r="I73" s="12">
        <f t="shared" si="26"/>
        <v>1.6</v>
      </c>
      <c r="J73" s="12">
        <f t="shared" si="27"/>
        <v>3.4</v>
      </c>
      <c r="K73" s="12">
        <f t="shared" si="28"/>
        <v>194.4000000000002</v>
      </c>
      <c r="L73" s="12">
        <f t="shared" si="17"/>
        <v>6.0826450788889606</v>
      </c>
      <c r="M73" s="12">
        <f t="shared" si="8"/>
        <v>5.1831043936879455</v>
      </c>
      <c r="N73" s="12">
        <f t="shared" si="9"/>
        <v>6.979013764262888</v>
      </c>
      <c r="O73" s="12"/>
      <c r="P73" s="12"/>
      <c r="Q73" s="12"/>
      <c r="R73" s="12">
        <f t="shared" si="10"/>
        <v>0.07440232597722776</v>
      </c>
      <c r="S73" s="12">
        <f t="shared" si="18"/>
        <v>0.0002592545915797251</v>
      </c>
      <c r="T73" s="12">
        <f t="shared" si="19"/>
        <v>83.43995431933693</v>
      </c>
      <c r="U73" s="12"/>
      <c r="V73" s="12">
        <f t="shared" si="20"/>
        <v>2</v>
      </c>
      <c r="W73" s="12">
        <f t="shared" si="11"/>
        <v>8.100000000000009</v>
      </c>
      <c r="X73" s="12">
        <f t="shared" si="21"/>
        <v>4.695939903703206</v>
      </c>
      <c r="Y73" s="18">
        <f ca="1" t="shared" si="12"/>
        <v>4.116927785262654</v>
      </c>
      <c r="Z73" s="18">
        <f ca="1" t="shared" si="13"/>
        <v>5.276314173706585</v>
      </c>
      <c r="AA73" s="12"/>
      <c r="AB73" s="12"/>
      <c r="AC73" s="12">
        <v>55</v>
      </c>
      <c r="AD73" s="18"/>
      <c r="AE73" s="18"/>
      <c r="AF73" s="18"/>
      <c r="AG73" s="18"/>
      <c r="AH73" s="18"/>
      <c r="AI73" s="12"/>
    </row>
    <row r="74" spans="1:35" ht="12.75">
      <c r="A74" s="12">
        <f t="shared" si="14"/>
        <v>8.250000000000009</v>
      </c>
      <c r="B74" s="12">
        <f t="shared" si="15"/>
        <v>198.00000000000023</v>
      </c>
      <c r="C74" s="12">
        <f t="shared" si="22"/>
        <v>5</v>
      </c>
      <c r="D74" s="12">
        <f t="shared" si="23"/>
        <v>0.06540019052955322</v>
      </c>
      <c r="E74" s="12">
        <f t="shared" si="24"/>
        <v>0.011521965752887057</v>
      </c>
      <c r="F74" s="12">
        <f t="shared" si="3"/>
        <v>129.7540824940209</v>
      </c>
      <c r="G74" s="18">
        <f t="shared" si="25"/>
        <v>9</v>
      </c>
      <c r="H74" s="12">
        <f t="shared" si="29"/>
        <v>2.5</v>
      </c>
      <c r="I74" s="12">
        <f t="shared" si="26"/>
        <v>1.6</v>
      </c>
      <c r="J74" s="12">
        <f t="shared" si="27"/>
        <v>3.4</v>
      </c>
      <c r="K74" s="12">
        <f t="shared" si="28"/>
        <v>198.00000000000023</v>
      </c>
      <c r="L74" s="12">
        <f t="shared" si="17"/>
        <v>6.184732756099582</v>
      </c>
      <c r="M74" s="12">
        <f t="shared" si="8"/>
        <v>5.285313898826617</v>
      </c>
      <c r="N74" s="12">
        <f t="shared" si="9"/>
        <v>7.080143990593205</v>
      </c>
      <c r="O74" s="12"/>
      <c r="P74" s="12"/>
      <c r="Q74" s="12"/>
      <c r="R74" s="12">
        <f t="shared" si="10"/>
        <v>0.07440232597722776</v>
      </c>
      <c r="S74" s="12">
        <f t="shared" si="18"/>
        <v>0.0002592545915797251</v>
      </c>
      <c r="T74" s="12">
        <f t="shared" si="19"/>
        <v>87.0335970244521</v>
      </c>
      <c r="U74" s="12"/>
      <c r="V74" s="12">
        <f t="shared" si="20"/>
        <v>2</v>
      </c>
      <c r="W74" s="12">
        <f t="shared" si="11"/>
        <v>8.250000000000009</v>
      </c>
      <c r="X74" s="12">
        <f t="shared" si="21"/>
        <v>4.811993459599769</v>
      </c>
      <c r="Y74" s="18">
        <f ca="1" t="shared" si="12"/>
        <v>4.232455516703984</v>
      </c>
      <c r="Z74" s="18">
        <f ca="1" t="shared" si="13"/>
        <v>5.3923335233519785</v>
      </c>
      <c r="AA74" s="12"/>
      <c r="AB74" s="12"/>
      <c r="AC74" s="18">
        <v>56</v>
      </c>
      <c r="AD74" s="18"/>
      <c r="AE74" s="18"/>
      <c r="AF74" s="18"/>
      <c r="AG74" s="18"/>
      <c r="AH74" s="18"/>
      <c r="AI74" s="12"/>
    </row>
    <row r="75" spans="1:35" ht="12.75">
      <c r="A75" s="12">
        <f t="shared" si="14"/>
        <v>8.40000000000001</v>
      </c>
      <c r="B75" s="12">
        <f t="shared" si="15"/>
        <v>201.60000000000022</v>
      </c>
      <c r="C75" s="12">
        <f t="shared" si="22"/>
        <v>5</v>
      </c>
      <c r="D75" s="12">
        <f t="shared" si="23"/>
        <v>0.06540019052955322</v>
      </c>
      <c r="E75" s="12">
        <f t="shared" si="24"/>
        <v>0.011521965752887057</v>
      </c>
      <c r="F75" s="12">
        <f t="shared" si="3"/>
        <v>133.35342822180704</v>
      </c>
      <c r="G75" s="18">
        <f t="shared" si="25"/>
        <v>9</v>
      </c>
      <c r="H75" s="12">
        <f t="shared" si="29"/>
        <v>2.5</v>
      </c>
      <c r="I75" s="12">
        <f t="shared" si="26"/>
        <v>1.6</v>
      </c>
      <c r="J75" s="12">
        <f t="shared" si="27"/>
        <v>3.4</v>
      </c>
      <c r="K75" s="12">
        <f t="shared" si="28"/>
        <v>201.60000000000022</v>
      </c>
      <c r="L75" s="12">
        <f t="shared" si="17"/>
        <v>6.2867884239979075</v>
      </c>
      <c r="M75" s="12">
        <f t="shared" si="8"/>
        <v>5.3875236727708256</v>
      </c>
      <c r="N75" s="12">
        <f t="shared" si="9"/>
        <v>7.18099193165997</v>
      </c>
      <c r="O75" s="12"/>
      <c r="P75" s="12"/>
      <c r="Q75" s="12"/>
      <c r="R75" s="12">
        <f t="shared" si="10"/>
        <v>0.07440232597722776</v>
      </c>
      <c r="S75" s="12">
        <f t="shared" si="18"/>
        <v>0.0002592545915797251</v>
      </c>
      <c r="T75" s="12">
        <f t="shared" si="19"/>
        <v>90.62873151179762</v>
      </c>
      <c r="U75" s="12"/>
      <c r="V75" s="12">
        <f t="shared" si="20"/>
        <v>2</v>
      </c>
      <c r="W75" s="12">
        <f t="shared" si="11"/>
        <v>8.40000000000001</v>
      </c>
      <c r="X75" s="12">
        <f t="shared" si="21"/>
        <v>4.928074933051022</v>
      </c>
      <c r="Y75" s="18">
        <f ca="1" t="shared" si="12"/>
        <v>4.348160264273862</v>
      </c>
      <c r="Z75" s="18">
        <f ca="1" t="shared" si="13"/>
        <v>5.508288407101386</v>
      </c>
      <c r="AA75" s="12"/>
      <c r="AB75" s="12"/>
      <c r="AC75" s="18">
        <v>57</v>
      </c>
      <c r="AD75" s="18"/>
      <c r="AE75" s="18"/>
      <c r="AF75" s="18"/>
      <c r="AG75" s="18"/>
      <c r="AH75" s="18"/>
      <c r="AI75" s="12"/>
    </row>
    <row r="76" spans="1:35" ht="12.75">
      <c r="A76" s="12">
        <f t="shared" si="14"/>
        <v>8.55000000000001</v>
      </c>
      <c r="B76" s="12">
        <f t="shared" si="15"/>
        <v>205.20000000000022</v>
      </c>
      <c r="C76" s="12">
        <f t="shared" si="22"/>
        <v>5</v>
      </c>
      <c r="D76" s="12">
        <f t="shared" si="23"/>
        <v>0.06540019052955322</v>
      </c>
      <c r="E76" s="12">
        <f t="shared" si="24"/>
        <v>0.011521965752887057</v>
      </c>
      <c r="F76" s="12">
        <f t="shared" si="3"/>
        <v>136.9529111813576</v>
      </c>
      <c r="G76" s="18">
        <f t="shared" si="25"/>
        <v>9</v>
      </c>
      <c r="H76" s="12">
        <f t="shared" si="29"/>
        <v>2.5</v>
      </c>
      <c r="I76" s="12">
        <f t="shared" si="26"/>
        <v>1.6</v>
      </c>
      <c r="J76" s="12">
        <f t="shared" si="27"/>
        <v>3.4</v>
      </c>
      <c r="K76" s="12">
        <f t="shared" si="28"/>
        <v>205.20000000000022</v>
      </c>
      <c r="L76" s="12">
        <f t="shared" si="17"/>
        <v>6.388801280056109</v>
      </c>
      <c r="M76" s="12">
        <f t="shared" si="8"/>
        <v>5.489731443885668</v>
      </c>
      <c r="N76" s="12">
        <f t="shared" si="9"/>
        <v>7.281482646660441</v>
      </c>
      <c r="O76" s="12"/>
      <c r="P76" s="12"/>
      <c r="Q76" s="12"/>
      <c r="R76" s="12">
        <f t="shared" si="10"/>
        <v>0.07440232597722776</v>
      </c>
      <c r="S76" s="12">
        <f t="shared" si="18"/>
        <v>0.0002592545915797251</v>
      </c>
      <c r="T76" s="12">
        <f t="shared" si="19"/>
        <v>94.22500808944264</v>
      </c>
      <c r="U76" s="12"/>
      <c r="V76" s="12">
        <f t="shared" si="20"/>
        <v>2</v>
      </c>
      <c r="W76" s="12">
        <f t="shared" si="11"/>
        <v>8.55000000000001</v>
      </c>
      <c r="X76" s="12">
        <f t="shared" si="21"/>
        <v>5.044166804638152</v>
      </c>
      <c r="Y76" s="18">
        <f ca="1" t="shared" si="12"/>
        <v>4.463997940825097</v>
      </c>
      <c r="Z76" s="18">
        <f ca="1" t="shared" si="13"/>
        <v>5.624152317865139</v>
      </c>
      <c r="AA76" s="12"/>
      <c r="AB76" s="12"/>
      <c r="AC76" s="12">
        <v>58</v>
      </c>
      <c r="AD76" s="18"/>
      <c r="AE76" s="18"/>
      <c r="AF76" s="18"/>
      <c r="AG76" s="18"/>
      <c r="AH76" s="18"/>
      <c r="AI76" s="12"/>
    </row>
    <row r="77" spans="1:35" ht="12.75">
      <c r="A77" s="12">
        <f t="shared" si="14"/>
        <v>8.70000000000001</v>
      </c>
      <c r="B77" s="12">
        <f t="shared" si="15"/>
        <v>208.80000000000024</v>
      </c>
      <c r="C77" s="12">
        <f t="shared" si="22"/>
        <v>5</v>
      </c>
      <c r="D77" s="12">
        <f t="shared" si="23"/>
        <v>0.06540019052955322</v>
      </c>
      <c r="E77" s="12">
        <f t="shared" si="24"/>
        <v>0.011521965752887057</v>
      </c>
      <c r="F77" s="12">
        <f t="shared" si="3"/>
        <v>140.55250259197697</v>
      </c>
      <c r="G77" s="18">
        <f t="shared" si="25"/>
        <v>9</v>
      </c>
      <c r="H77" s="12">
        <f t="shared" si="29"/>
        <v>2.5</v>
      </c>
      <c r="I77" s="12">
        <f t="shared" si="26"/>
        <v>1.6</v>
      </c>
      <c r="J77" s="12">
        <f t="shared" si="27"/>
        <v>3.4</v>
      </c>
      <c r="K77" s="12">
        <f t="shared" si="28"/>
        <v>208.80000000000024</v>
      </c>
      <c r="L77" s="12">
        <f t="shared" si="17"/>
        <v>6.490758168508947</v>
      </c>
      <c r="M77" s="12">
        <f t="shared" si="8"/>
        <v>5.591934829280966</v>
      </c>
      <c r="N77" s="12">
        <f t="shared" si="9"/>
        <v>7.381523158086566</v>
      </c>
      <c r="O77" s="12"/>
      <c r="P77" s="12"/>
      <c r="Q77" s="12"/>
      <c r="R77" s="12">
        <f t="shared" si="10"/>
        <v>0.07440232597722776</v>
      </c>
      <c r="S77" s="12">
        <f t="shared" si="18"/>
        <v>0.0002592545915797251</v>
      </c>
      <c r="T77" s="12">
        <f t="shared" si="19"/>
        <v>97.82215888625937</v>
      </c>
      <c r="U77" s="12"/>
      <c r="V77" s="12">
        <f t="shared" si="20"/>
        <v>2</v>
      </c>
      <c r="W77" s="12">
        <f t="shared" si="11"/>
        <v>8.70000000000001</v>
      </c>
      <c r="X77" s="12">
        <f t="shared" si="21"/>
        <v>5.160252295909773</v>
      </c>
      <c r="Y77" s="18">
        <f ca="1" t="shared" si="12"/>
        <v>4.579933772134087</v>
      </c>
      <c r="Z77" s="18">
        <f ca="1" t="shared" si="13"/>
        <v>5.73989232729635</v>
      </c>
      <c r="AA77" s="12"/>
      <c r="AB77" s="12"/>
      <c r="AC77" s="18">
        <v>59</v>
      </c>
      <c r="AD77" s="18"/>
      <c r="AE77" s="18"/>
      <c r="AF77" s="18"/>
      <c r="AG77" s="18"/>
      <c r="AH77" s="18"/>
      <c r="AI77" s="12"/>
    </row>
    <row r="78" spans="1:35" ht="12.75">
      <c r="A78" s="12">
        <f t="shared" si="14"/>
        <v>8.85000000000001</v>
      </c>
      <c r="B78" s="12">
        <f t="shared" si="15"/>
        <v>212.40000000000026</v>
      </c>
      <c r="C78" s="12">
        <f t="shared" si="22"/>
        <v>5</v>
      </c>
      <c r="D78" s="12">
        <f t="shared" si="23"/>
        <v>0.06540019052955322</v>
      </c>
      <c r="E78" s="12">
        <f t="shared" si="24"/>
        <v>0.011521965752887057</v>
      </c>
      <c r="F78" s="12">
        <f t="shared" si="3"/>
        <v>144.1521797077186</v>
      </c>
      <c r="G78" s="18">
        <f t="shared" si="25"/>
        <v>9</v>
      </c>
      <c r="H78" s="12">
        <f t="shared" si="29"/>
        <v>2.5</v>
      </c>
      <c r="I78" s="12">
        <f t="shared" si="26"/>
        <v>1.6</v>
      </c>
      <c r="J78" s="12">
        <f t="shared" si="27"/>
        <v>3.4</v>
      </c>
      <c r="K78" s="12">
        <f t="shared" si="28"/>
        <v>212.40000000000026</v>
      </c>
      <c r="L78" s="12">
        <f t="shared" si="17"/>
        <v>6.5926428664153</v>
      </c>
      <c r="M78" s="12">
        <f t="shared" si="8"/>
        <v>5.694131202490755</v>
      </c>
      <c r="N78" s="12">
        <f t="shared" si="9"/>
        <v>7.480998341310173</v>
      </c>
      <c r="O78" s="12"/>
      <c r="P78" s="12"/>
      <c r="Q78" s="12"/>
      <c r="R78" s="12">
        <f t="shared" si="10"/>
        <v>0.07440232597722776</v>
      </c>
      <c r="S78" s="12">
        <f t="shared" si="18"/>
        <v>0.0002592545915797251</v>
      </c>
      <c r="T78" s="12">
        <f t="shared" si="19"/>
        <v>101.41997877024248</v>
      </c>
      <c r="U78" s="12"/>
      <c r="V78" s="12">
        <f t="shared" si="20"/>
        <v>2</v>
      </c>
      <c r="W78" s="12">
        <f t="shared" si="11"/>
        <v>8.85000000000001</v>
      </c>
      <c r="X78" s="12">
        <f t="shared" si="21"/>
        <v>5.276314173706585</v>
      </c>
      <c r="Y78" s="18">
        <f ca="1" t="shared" si="12"/>
        <v>4.695939903703206</v>
      </c>
      <c r="Z78" s="18">
        <f ca="1" t="shared" si="13"/>
        <v>5.855466812142347</v>
      </c>
      <c r="AA78" s="12"/>
      <c r="AB78" s="12"/>
      <c r="AC78" s="18">
        <v>60</v>
      </c>
      <c r="AD78" s="18"/>
      <c r="AE78" s="18"/>
      <c r="AF78" s="18"/>
      <c r="AG78" s="18"/>
      <c r="AH78" s="18"/>
      <c r="AI78" s="12"/>
    </row>
    <row r="79" spans="1:35" ht="12.75">
      <c r="A79" s="12">
        <f t="shared" si="14"/>
        <v>9.00000000000001</v>
      </c>
      <c r="B79" s="12">
        <f t="shared" si="15"/>
        <v>216.00000000000026</v>
      </c>
      <c r="C79" s="12">
        <f t="shared" si="22"/>
        <v>5</v>
      </c>
      <c r="D79" s="12">
        <f t="shared" si="23"/>
        <v>0.06540019052955322</v>
      </c>
      <c r="E79" s="12">
        <f t="shared" si="24"/>
        <v>0.011521965752887057</v>
      </c>
      <c r="F79" s="12">
        <f t="shared" si="3"/>
        <v>147.75192455247918</v>
      </c>
      <c r="G79" s="18">
        <f t="shared" si="25"/>
        <v>9</v>
      </c>
      <c r="H79" s="12">
        <f t="shared" si="29"/>
        <v>2.5</v>
      </c>
      <c r="I79" s="12">
        <f t="shared" si="26"/>
        <v>1.6</v>
      </c>
      <c r="J79" s="12">
        <f t="shared" si="27"/>
        <v>3.4</v>
      </c>
      <c r="K79" s="12">
        <f t="shared" si="28"/>
        <v>216.00000000000026</v>
      </c>
      <c r="L79" s="12">
        <f t="shared" si="17"/>
        <v>6.694435209964392</v>
      </c>
      <c r="M79" s="12">
        <f t="shared" si="8"/>
        <v>5.796317547737109</v>
      </c>
      <c r="N79" s="12">
        <f t="shared" si="9"/>
        <v>7.579766174247647</v>
      </c>
      <c r="O79" s="12"/>
      <c r="P79" s="12"/>
      <c r="Q79" s="12"/>
      <c r="R79" s="12">
        <f t="shared" si="10"/>
        <v>0.07440232597722776</v>
      </c>
      <c r="S79" s="12">
        <f t="shared" si="18"/>
        <v>0.0002592545915797251</v>
      </c>
      <c r="T79" s="12">
        <f t="shared" si="19"/>
        <v>105.01831069088632</v>
      </c>
      <c r="U79" s="12"/>
      <c r="V79" s="12">
        <f t="shared" si="20"/>
        <v>2</v>
      </c>
      <c r="W79" s="12">
        <f t="shared" si="11"/>
        <v>9.00000000000001</v>
      </c>
      <c r="X79" s="12">
        <f t="shared" si="21"/>
        <v>5.3923335233519785</v>
      </c>
      <c r="Y79" s="18">
        <f ca="1" t="shared" si="12"/>
        <v>4.811993459599769</v>
      </c>
      <c r="Z79" s="18">
        <f ca="1" t="shared" si="13"/>
        <v>5.970822624063411</v>
      </c>
      <c r="AA79" s="12"/>
      <c r="AB79" s="12"/>
      <c r="AC79" s="12">
        <v>61</v>
      </c>
      <c r="AD79" s="18"/>
      <c r="AE79" s="18"/>
      <c r="AF79" s="18"/>
      <c r="AG79" s="18"/>
      <c r="AH79" s="18"/>
      <c r="AI79" s="12"/>
    </row>
    <row r="80" spans="1:35" ht="12.75">
      <c r="A80" s="12">
        <f t="shared" si="14"/>
        <v>9.150000000000011</v>
      </c>
      <c r="B80" s="12">
        <f t="shared" si="15"/>
        <v>219.60000000000025</v>
      </c>
      <c r="C80" s="12">
        <f t="shared" si="22"/>
        <v>5</v>
      </c>
      <c r="D80" s="12">
        <f t="shared" si="23"/>
        <v>0.06540019052955322</v>
      </c>
      <c r="E80" s="12">
        <f t="shared" si="24"/>
        <v>0.011521965752887057</v>
      </c>
      <c r="F80" s="12">
        <f t="shared" si="3"/>
        <v>151.35172292004785</v>
      </c>
      <c r="G80" s="18">
        <f t="shared" si="25"/>
        <v>9</v>
      </c>
      <c r="H80" s="12">
        <f t="shared" si="29"/>
        <v>2.5</v>
      </c>
      <c r="I80" s="12">
        <f t="shared" si="26"/>
        <v>1.6</v>
      </c>
      <c r="J80" s="12">
        <f t="shared" si="27"/>
        <v>3.4</v>
      </c>
      <c r="K80" s="12">
        <f t="shared" si="28"/>
        <v>219.60000000000025</v>
      </c>
      <c r="L80" s="12">
        <f t="shared" si="17"/>
        <v>6.79611001893724</v>
      </c>
      <c r="M80" s="12">
        <f t="shared" si="8"/>
        <v>5.898490292781452</v>
      </c>
      <c r="N80" s="12">
        <f t="shared" si="9"/>
        <v>7.677652393305975</v>
      </c>
      <c r="O80" s="12"/>
      <c r="P80" s="12"/>
      <c r="Q80" s="12"/>
      <c r="R80" s="12">
        <f t="shared" si="10"/>
        <v>0.07440232597722776</v>
      </c>
      <c r="S80" s="12">
        <f t="shared" si="18"/>
        <v>0.0002592545915797251</v>
      </c>
      <c r="T80" s="12">
        <f t="shared" si="19"/>
        <v>108.6170344307432</v>
      </c>
      <c r="U80" s="12"/>
      <c r="V80" s="12">
        <f t="shared" si="20"/>
        <v>2</v>
      </c>
      <c r="W80" s="12">
        <f t="shared" si="11"/>
        <v>9.150000000000011</v>
      </c>
      <c r="X80" s="12">
        <f t="shared" si="21"/>
        <v>5.508288407101386</v>
      </c>
      <c r="Y80" s="18">
        <f ca="1" t="shared" si="12"/>
        <v>4.928074933051022</v>
      </c>
      <c r="Z80" s="18">
        <f ca="1" t="shared" si="13"/>
        <v>6.085891547690153</v>
      </c>
      <c r="AA80" s="12"/>
      <c r="AB80" s="12"/>
      <c r="AC80" s="18">
        <v>62</v>
      </c>
      <c r="AD80" s="18"/>
      <c r="AE80" s="18"/>
      <c r="AF80" s="18"/>
      <c r="AG80" s="18"/>
      <c r="AH80" s="18"/>
      <c r="AI80" s="12"/>
    </row>
    <row r="81" spans="1:35" ht="12.75">
      <c r="A81" s="12">
        <f t="shared" si="14"/>
        <v>9.300000000000011</v>
      </c>
      <c r="B81" s="12">
        <f t="shared" si="15"/>
        <v>223.20000000000027</v>
      </c>
      <c r="C81" s="12">
        <f t="shared" si="22"/>
        <v>5</v>
      </c>
      <c r="D81" s="12">
        <f t="shared" si="23"/>
        <v>0.06540019052955322</v>
      </c>
      <c r="E81" s="12">
        <f t="shared" si="24"/>
        <v>0.011521965752887057</v>
      </c>
      <c r="F81" s="12">
        <f t="shared" si="3"/>
        <v>154.95156358367652</v>
      </c>
      <c r="G81" s="18">
        <f t="shared" si="25"/>
        <v>9</v>
      </c>
      <c r="H81" s="12">
        <f t="shared" si="29"/>
        <v>2.5</v>
      </c>
      <c r="I81" s="12">
        <f t="shared" si="26"/>
        <v>1.6</v>
      </c>
      <c r="J81" s="12">
        <f t="shared" si="27"/>
        <v>3.4</v>
      </c>
      <c r="K81" s="12">
        <f t="shared" si="28"/>
        <v>223.20000000000027</v>
      </c>
      <c r="L81" s="12">
        <f t="shared" si="17"/>
        <v>6.897635769818466</v>
      </c>
      <c r="M81" s="12">
        <f t="shared" si="8"/>
        <v>6.000645111234348</v>
      </c>
      <c r="N81" s="12">
        <f t="shared" si="9"/>
        <v>7.774444713329771</v>
      </c>
      <c r="O81" s="12"/>
      <c r="P81" s="12"/>
      <c r="Q81" s="12"/>
      <c r="R81" s="12">
        <f t="shared" si="10"/>
        <v>0.07440232597722776</v>
      </c>
      <c r="S81" s="12">
        <f t="shared" si="18"/>
        <v>0.0002592545915797251</v>
      </c>
      <c r="T81" s="12">
        <f t="shared" si="19"/>
        <v>112.21605797957012</v>
      </c>
      <c r="U81" s="12"/>
      <c r="V81" s="12">
        <f t="shared" si="20"/>
        <v>2</v>
      </c>
      <c r="W81" s="12">
        <f t="shared" si="11"/>
        <v>9.300000000000011</v>
      </c>
      <c r="X81" s="12">
        <f t="shared" si="21"/>
        <v>5.624152317865139</v>
      </c>
      <c r="Y81" s="18">
        <f ca="1" t="shared" si="12"/>
        <v>5.044166804638152</v>
      </c>
      <c r="Z81" s="18">
        <f ca="1" t="shared" si="13"/>
        <v>6.200585873108535</v>
      </c>
      <c r="AA81" s="12"/>
      <c r="AB81" s="12"/>
      <c r="AC81" s="18">
        <v>63</v>
      </c>
      <c r="AD81" s="18"/>
      <c r="AE81" s="18"/>
      <c r="AF81" s="18"/>
      <c r="AG81" s="18"/>
      <c r="AH81" s="18"/>
      <c r="AI81" s="12"/>
    </row>
    <row r="82" spans="1:35" ht="12.75">
      <c r="A82" s="12">
        <f t="shared" si="14"/>
        <v>9.450000000000012</v>
      </c>
      <c r="B82" s="12">
        <f t="shared" si="15"/>
        <v>226.8000000000003</v>
      </c>
      <c r="C82" s="12">
        <f t="shared" si="22"/>
        <v>5</v>
      </c>
      <c r="D82" s="12">
        <f t="shared" si="23"/>
        <v>0.06540019052955322</v>
      </c>
      <c r="E82" s="12">
        <f t="shared" si="24"/>
        <v>0.011521965752887057</v>
      </c>
      <c r="F82" s="12">
        <f t="shared" si="3"/>
        <v>158.55143767131108</v>
      </c>
      <c r="G82" s="18">
        <f t="shared" si="25"/>
        <v>9</v>
      </c>
      <c r="H82" s="12">
        <f t="shared" si="29"/>
        <v>2.5</v>
      </c>
      <c r="I82" s="12">
        <f t="shared" si="26"/>
        <v>1.6</v>
      </c>
      <c r="J82" s="12">
        <f t="shared" si="27"/>
        <v>3.4</v>
      </c>
      <c r="K82" s="12">
        <f t="shared" si="28"/>
        <v>226.8000000000003</v>
      </c>
      <c r="L82" s="12">
        <f t="shared" si="17"/>
        <v>6.99897296007283</v>
      </c>
      <c r="M82" s="12">
        <f t="shared" si="8"/>
        <v>6.102776683594221</v>
      </c>
      <c r="N82" s="12">
        <f t="shared" si="9"/>
        <v>7.869886940246264</v>
      </c>
      <c r="O82" s="12"/>
      <c r="P82" s="12"/>
      <c r="Q82" s="12"/>
      <c r="R82" s="12">
        <f t="shared" si="10"/>
        <v>0.07440232597722776</v>
      </c>
      <c r="S82" s="12">
        <f t="shared" si="18"/>
        <v>0.0002592545915797251</v>
      </c>
      <c r="T82" s="12">
        <f t="shared" si="19"/>
        <v>115.81531092331515</v>
      </c>
      <c r="U82" s="12"/>
      <c r="V82" s="12">
        <f t="shared" si="20"/>
        <v>2</v>
      </c>
      <c r="W82" s="12">
        <f t="shared" si="11"/>
        <v>9.450000000000012</v>
      </c>
      <c r="X82" s="12">
        <f t="shared" si="21"/>
        <v>5.73989232729635</v>
      </c>
      <c r="Y82" s="18">
        <f ca="1" t="shared" si="12"/>
        <v>5.160252295909773</v>
      </c>
      <c r="Z82" s="18">
        <f ca="1" t="shared" si="13"/>
        <v>6.314792898925871</v>
      </c>
      <c r="AA82" s="12"/>
      <c r="AB82" s="12"/>
      <c r="AC82" s="12">
        <v>64</v>
      </c>
      <c r="AD82" s="18"/>
      <c r="AE82" s="18"/>
      <c r="AF82" s="18"/>
      <c r="AG82" s="18"/>
      <c r="AH82" s="18"/>
      <c r="AI82" s="12"/>
    </row>
    <row r="83" spans="1:35" ht="12.75">
      <c r="A83" s="12">
        <f t="shared" si="14"/>
        <v>9.600000000000012</v>
      </c>
      <c r="B83" s="12">
        <f t="shared" si="15"/>
        <v>230.4000000000003</v>
      </c>
      <c r="C83" s="12">
        <f aca="true" t="shared" si="30" ref="C83:C119">IF(A83&lt;=$K$7,$B$7,IF(A83&lt;=$K$8,$B$8,IF(A83&lt;=$K$9,$B$9,IF(A83&lt;=$K$10,$B$10,"Ikke fundet"))))</f>
        <v>5</v>
      </c>
      <c r="D83" s="12">
        <f aca="true" t="shared" si="31" ref="D83:D119">IF(A83&lt;=$K$7,$Q$7,IF(A83&lt;=$K$8,$Q$8,IF(A83&lt;=$K$9,$Q$9,IF(A83&lt;=$K$10,$Q$10,"Ikke fundet"))))</f>
        <v>0.06540019052955322</v>
      </c>
      <c r="E83" s="12">
        <f aca="true" t="shared" si="32" ref="E83:E119">IF(A83&lt;=$K$7,$R$7,IF(A83&lt;=$K$8,$R$8,IF(A83&lt;=$K$9,$R$9,IF(A83&lt;=$K$10,$R$10,"Ikke fundet"))))</f>
        <v>0.011521965752887057</v>
      </c>
      <c r="F83" s="12">
        <f t="shared" si="3"/>
        <v>162.15133817178935</v>
      </c>
      <c r="G83" s="18">
        <f aca="true" t="shared" si="33" ref="G83:G119">IF(AND(A83&lt;=$K$7,$H$7="Vacuumpak"),$AF$8,IF(AND(A83&lt;=$K$7,$H$7="Aerob"),$AF$7,IF(AND(A83&lt;=$K$8,$H$8="Vacuumpak"),$AF$8,IF(AND(A83&lt;=$K$8,$H$8="Aerob"),$AF$7,IF(AND(A83&lt;=$K$9,$H$9="Vacuumpak"),$AF$8,IF(AND(A83&lt;=$K$9,$H$9="Aerob"),$AF$7,IF(AND(A83&lt;=$K$10,$H$10="Vacuumpak"),$AF$8,$AF$7)))))))</f>
        <v>9</v>
      </c>
      <c r="H83" s="12">
        <f t="shared" si="29"/>
        <v>2.5</v>
      </c>
      <c r="I83" s="12">
        <f aca="true" t="shared" si="34" ref="I83:I119">IF($A83&lt;=$K$7,$B$5-$D$5,IF($A83&lt;=($K$7+$A$11),M82,IF($A83&lt;=$K$8,I82,IF($A83&lt;=($K$8+$A$11),M82,IF($A83&lt;=$K$9,I82,IF($A83&lt;=($K$9+$A$11),M82,IF($A83&lt;=$K$10,I82,"Ikke fundet")))))))</f>
        <v>1.6</v>
      </c>
      <c r="J83" s="12">
        <f aca="true" t="shared" si="35" ref="J83:J119">IF($A83&lt;=$K$7,$B$5+$D$5,IF($A83&lt;=($K$7+$A$11),N82,IF($A83&lt;=$K$8,J82,IF($A83&lt;=($K$8+$A$11),N82,IF($A83&lt;=$K$9,J82,IF($A83&lt;=($K$9+$A$11),N82,IF($A83&lt;=$K$10,J82,"Ikke fundet")))))))</f>
        <v>3.4</v>
      </c>
      <c r="K83" s="12">
        <f aca="true" t="shared" si="36" ref="K83:K118">IF(A83&lt;=$K$7,$B83,IF(A83&lt;=$K$8,($B83-($K$7*24)),IF(A83&lt;=$K$9,($B83-($K$8*24)),IF(A83&lt;=$K$10,($B83-($K$9*24)),"Ikke fundet"))))</f>
        <v>230.4000000000003</v>
      </c>
      <c r="L83" s="12">
        <f t="shared" si="17"/>
        <v>7.100072098315012</v>
      </c>
      <c r="M83" s="12">
        <f t="shared" si="8"/>
        <v>6.20487840414999</v>
      </c>
      <c r="N83" s="12">
        <f t="shared" si="9"/>
        <v>7.963673547738942</v>
      </c>
      <c r="O83" s="12"/>
      <c r="P83" s="12"/>
      <c r="Q83" s="12"/>
      <c r="R83" s="12">
        <f t="shared" si="10"/>
        <v>0.07440232597722776</v>
      </c>
      <c r="S83" s="12">
        <f t="shared" si="18"/>
        <v>0.0002592545915797251</v>
      </c>
      <c r="T83" s="12">
        <f t="shared" si="19"/>
        <v>119.41473937948687</v>
      </c>
      <c r="U83" s="12"/>
      <c r="V83" s="12">
        <f t="shared" si="20"/>
        <v>2</v>
      </c>
      <c r="W83" s="12">
        <f t="shared" si="11"/>
        <v>9.600000000000012</v>
      </c>
      <c r="X83" s="12">
        <f t="shared" si="21"/>
        <v>5.855466812142347</v>
      </c>
      <c r="Y83" s="18">
        <f ca="1" t="shared" si="12"/>
        <v>5.276314173706585</v>
      </c>
      <c r="Z83" s="18">
        <f ca="1" t="shared" si="13"/>
        <v>6.428368192262245</v>
      </c>
      <c r="AA83" s="12"/>
      <c r="AB83" s="12"/>
      <c r="AC83" s="18">
        <v>65</v>
      </c>
      <c r="AD83" s="18"/>
      <c r="AE83" s="18"/>
      <c r="AF83" s="18"/>
      <c r="AG83" s="18"/>
      <c r="AH83" s="18"/>
      <c r="AI83" s="12"/>
    </row>
    <row r="84" spans="1:35" ht="12.75">
      <c r="A84" s="12">
        <f t="shared" si="14"/>
        <v>9.750000000000012</v>
      </c>
      <c r="B84" s="12">
        <f t="shared" si="15"/>
        <v>234.00000000000028</v>
      </c>
      <c r="C84" s="12">
        <f t="shared" si="30"/>
        <v>5</v>
      </c>
      <c r="D84" s="12">
        <f t="shared" si="31"/>
        <v>0.06540019052955322</v>
      </c>
      <c r="E84" s="12">
        <f t="shared" si="32"/>
        <v>0.011521965752887057</v>
      </c>
      <c r="F84" s="12">
        <f aca="true" t="shared" si="37" ref="F84:F119">IF(A84&lt;=$K$7,K84+((1/D84)*LN(E84+((1-E84)*EXP(-D84*K84)))),K84+((1/D84)*LN(1+((1-1)*EXP(-D84*K84)))))</f>
        <v>165.75125954456723</v>
      </c>
      <c r="G84" s="18">
        <f t="shared" si="33"/>
        <v>9</v>
      </c>
      <c r="H84" s="12">
        <f t="shared" si="29"/>
        <v>2.5</v>
      </c>
      <c r="I84" s="12">
        <f t="shared" si="34"/>
        <v>1.6</v>
      </c>
      <c r="J84" s="12">
        <f t="shared" si="35"/>
        <v>3.4</v>
      </c>
      <c r="K84" s="12">
        <f t="shared" si="36"/>
        <v>234.00000000000028</v>
      </c>
      <c r="L84" s="12">
        <f t="shared" si="17"/>
        <v>7.200871248896633</v>
      </c>
      <c r="M84" s="12">
        <f aca="true" t="shared" si="38" ref="M84:M119">$G84-LN(1+EXP(-$D84*$F84)*(EXP(LN(10)*($G84-I84))-1))/LN(10)</f>
        <v>6.3069420181292335</v>
      </c>
      <c r="N84" s="12">
        <f aca="true" t="shared" si="39" ref="N84:N119">$G84-LN(1+EXP(-$D84*$F84)*(EXP(LN(10)*($G84-J84))-1))/LN(10)</f>
        <v>8.055445604366803</v>
      </c>
      <c r="O84" s="12"/>
      <c r="P84" s="12"/>
      <c r="Q84" s="12"/>
      <c r="R84" s="12">
        <f aca="true" t="shared" si="40" ref="R84:R118">IF(A84&lt;=$K$7,$V$7,IF(A84&lt;=$K$8,$V$8,IF(A84&lt;=$K$9,$V$9,IF(A84&lt;=$K$10,$V$10,"Ikke fundet"))))</f>
        <v>0.07440232597722776</v>
      </c>
      <c r="S84" s="12">
        <f t="shared" si="18"/>
        <v>0.0002592545915797251</v>
      </c>
      <c r="T84" s="12">
        <f t="shared" si="19"/>
        <v>123.01430211846298</v>
      </c>
      <c r="U84" s="12"/>
      <c r="V84" s="12">
        <f t="shared" si="20"/>
        <v>2</v>
      </c>
      <c r="W84" s="12">
        <f aca="true" t="shared" si="41" ref="W84:W147">A84</f>
        <v>9.750000000000012</v>
      </c>
      <c r="X84" s="12">
        <f aca="true" t="shared" si="42" ref="X84:X147">$AF$11-LN(1+EXP(-$R84*$T84)*(EXP(LN(10)*($AF$11-$V84))-1))/LN(10)</f>
        <v>5.970822624063411</v>
      </c>
      <c r="Y84" s="18">
        <f aca="true" ca="1" t="shared" si="43" ref="Y84:Y119">IF($AB$19&gt;=$AC84,2,OFFSET(Y84,-$AB$19,-1))</f>
        <v>5.3923335233519785</v>
      </c>
      <c r="Z84" s="18">
        <f aca="true" ca="1" t="shared" si="44" ref="Z84:Z119">OFFSET(Z84,$AB$19,-2)</f>
        <v>6.541127481571922</v>
      </c>
      <c r="AA84" s="12"/>
      <c r="AB84" s="12"/>
      <c r="AC84" s="18">
        <v>66</v>
      </c>
      <c r="AD84" s="18"/>
      <c r="AE84" s="18"/>
      <c r="AF84" s="18"/>
      <c r="AG84" s="18"/>
      <c r="AH84" s="18"/>
      <c r="AI84" s="12"/>
    </row>
    <row r="85" spans="1:35" ht="12.75">
      <c r="A85" s="12">
        <f aca="true" t="shared" si="45" ref="A85:A148">A84+$A$11</f>
        <v>9.900000000000013</v>
      </c>
      <c r="B85" s="12">
        <f aca="true" t="shared" si="46" ref="B85:B119">24*A85</f>
        <v>237.6000000000003</v>
      </c>
      <c r="C85" s="12">
        <f t="shared" si="30"/>
        <v>5</v>
      </c>
      <c r="D85" s="12">
        <f t="shared" si="31"/>
        <v>0.06540019052955322</v>
      </c>
      <c r="E85" s="12">
        <f t="shared" si="32"/>
        <v>0.011521965752887057</v>
      </c>
      <c r="F85" s="12">
        <f t="shared" si="37"/>
        <v>169.3511974112787</v>
      </c>
      <c r="G85" s="18">
        <f t="shared" si="33"/>
        <v>9</v>
      </c>
      <c r="H85" s="12">
        <f aca="true" t="shared" si="47" ref="H85:H119">IF(A85&lt;=$K$7,$B$5,IF(A85&lt;=($K$7+$A$11),$L84,IF(A85&lt;=$K$8,$H84,IF(A85&lt;=($K$8+$A$11),$L84,IF(A85&lt;=$K$9,$H84,IF(A85&lt;=($K$9+$A$11),$L84,IF(A85&lt;=$K$10,$H84,"Ikke fundet")))))))</f>
        <v>2.5</v>
      </c>
      <c r="I85" s="12">
        <f t="shared" si="34"/>
        <v>1.6</v>
      </c>
      <c r="J85" s="12">
        <f t="shared" si="35"/>
        <v>3.4</v>
      </c>
      <c r="K85" s="12">
        <f t="shared" si="36"/>
        <v>237.6000000000003</v>
      </c>
      <c r="L85" s="12">
        <f aca="true" t="shared" si="48" ref="L85:L119">G85-LN(1+EXP(-$D85*$F85)*(EXP(LN(10)*(G85-H85))-1))/LN(10)</f>
        <v>7.301293057168326</v>
      </c>
      <c r="M85" s="12">
        <f t="shared" si="38"/>
        <v>6.408957170006721</v>
      </c>
      <c r="N85" s="12">
        <f t="shared" si="39"/>
        <v>8.144789300184414</v>
      </c>
      <c r="O85" s="12"/>
      <c r="P85" s="12"/>
      <c r="Q85" s="12"/>
      <c r="R85" s="12">
        <f t="shared" si="40"/>
        <v>0.07440232597722776</v>
      </c>
      <c r="S85" s="12">
        <f aca="true" t="shared" si="49" ref="S85:S118">IF($A85&lt;=$K$7,$W$7,IF($A85&lt;=$K$8,$W$8,IF($A85&lt;=$K$9,$W$9,IF($A85&lt;=$K$10,$W$10,"Ikke fundet"))))</f>
        <v>0.0002592545915797251</v>
      </c>
      <c r="T85" s="12">
        <f aca="true" t="shared" si="50" ref="T85:T148">$K85+LN($S85+(1-$S85)*EXP(-$R85*$K85))/$R85</f>
        <v>126.61396759378147</v>
      </c>
      <c r="U85" s="12"/>
      <c r="V85" s="12">
        <f aca="true" t="shared" si="51" ref="V85:V118">IF($A85&lt;=$K$7,$AG$11,IF($A85&lt;=($K$7+$A$11),X84,IF($A85&lt;=$K$8,V84,IF($A85&lt;=($K$8+$A$11),X84,IF($A85&lt;=$K$9,V84,IF($A85&lt;=($K$9+$A$11),X84,IF($A85&lt;=$K$10,V84,V84)))))))</f>
        <v>2</v>
      </c>
      <c r="W85" s="12">
        <f t="shared" si="41"/>
        <v>9.900000000000013</v>
      </c>
      <c r="X85" s="12">
        <f t="shared" si="42"/>
        <v>6.085891547690153</v>
      </c>
      <c r="Y85" s="18">
        <f ca="1" t="shared" si="43"/>
        <v>5.508288407101386</v>
      </c>
      <c r="Z85" s="18">
        <f ca="1" t="shared" si="44"/>
        <v>6.652837176471008</v>
      </c>
      <c r="AA85" s="12"/>
      <c r="AB85" s="12"/>
      <c r="AC85" s="12">
        <v>67</v>
      </c>
      <c r="AD85" s="18"/>
      <c r="AE85" s="18"/>
      <c r="AF85" s="18"/>
      <c r="AG85" s="18"/>
      <c r="AH85" s="18"/>
      <c r="AI85" s="12"/>
    </row>
    <row r="86" spans="1:35" ht="12.75">
      <c r="A86" s="12">
        <f t="shared" si="45"/>
        <v>10.050000000000013</v>
      </c>
      <c r="B86" s="12">
        <f t="shared" si="46"/>
        <v>241.20000000000033</v>
      </c>
      <c r="C86" s="12">
        <f t="shared" si="30"/>
        <v>5</v>
      </c>
      <c r="D86" s="12">
        <f t="shared" si="31"/>
        <v>0.06540019052955322</v>
      </c>
      <c r="E86" s="12">
        <f t="shared" si="32"/>
        <v>0.011521965752887057</v>
      </c>
      <c r="F86" s="12">
        <f t="shared" si="37"/>
        <v>172.95114831197543</v>
      </c>
      <c r="G86" s="18">
        <f t="shared" si="33"/>
        <v>9</v>
      </c>
      <c r="H86" s="12">
        <f t="shared" si="47"/>
        <v>2.5</v>
      </c>
      <c r="I86" s="12">
        <f t="shared" si="34"/>
        <v>1.6</v>
      </c>
      <c r="J86" s="12">
        <f t="shared" si="35"/>
        <v>3.4</v>
      </c>
      <c r="K86" s="12">
        <f t="shared" si="36"/>
        <v>241.20000000000033</v>
      </c>
      <c r="L86" s="12">
        <f t="shared" si="48"/>
        <v>7.401241187138706</v>
      </c>
      <c r="M86" s="12">
        <f t="shared" si="38"/>
        <v>6.510910839606327</v>
      </c>
      <c r="N86" s="12">
        <f t="shared" si="39"/>
        <v>8.23123866230632</v>
      </c>
      <c r="O86" s="12"/>
      <c r="P86" s="12"/>
      <c r="Q86" s="12"/>
      <c r="R86" s="12">
        <f t="shared" si="40"/>
        <v>0.07440232597722776</v>
      </c>
      <c r="S86" s="12">
        <f t="shared" si="49"/>
        <v>0.0002592545915797251</v>
      </c>
      <c r="T86" s="12">
        <f t="shared" si="50"/>
        <v>130.21371166882696</v>
      </c>
      <c r="U86" s="12"/>
      <c r="V86" s="12">
        <f t="shared" si="51"/>
        <v>2</v>
      </c>
      <c r="W86" s="12">
        <f t="shared" si="41"/>
        <v>10.050000000000013</v>
      </c>
      <c r="X86" s="12">
        <f t="shared" si="42"/>
        <v>6.200585873108535</v>
      </c>
      <c r="Y86" s="18">
        <f ca="1" t="shared" si="43"/>
        <v>5.624152317865139</v>
      </c>
      <c r="Z86" s="18">
        <f ca="1" t="shared" si="44"/>
        <v>6.763203737065754</v>
      </c>
      <c r="AA86" s="12"/>
      <c r="AB86" s="12"/>
      <c r="AC86" s="18">
        <v>68</v>
      </c>
      <c r="AD86" s="18"/>
      <c r="AE86" s="18"/>
      <c r="AF86" s="18"/>
      <c r="AG86" s="18"/>
      <c r="AH86" s="18"/>
      <c r="AI86" s="12"/>
    </row>
    <row r="87" spans="1:35" ht="12.75">
      <c r="A87" s="12">
        <f t="shared" si="45"/>
        <v>10.200000000000014</v>
      </c>
      <c r="B87" s="12">
        <f t="shared" si="46"/>
        <v>244.80000000000032</v>
      </c>
      <c r="C87" s="12">
        <f t="shared" si="30"/>
        <v>5</v>
      </c>
      <c r="D87" s="12">
        <f t="shared" si="31"/>
        <v>0.06540019052955322</v>
      </c>
      <c r="E87" s="12">
        <f t="shared" si="32"/>
        <v>0.011521965752887057</v>
      </c>
      <c r="F87" s="12">
        <f t="shared" si="37"/>
        <v>176.5511095124881</v>
      </c>
      <c r="G87" s="18">
        <f t="shared" si="33"/>
        <v>9</v>
      </c>
      <c r="H87" s="12">
        <f t="shared" si="47"/>
        <v>2.5</v>
      </c>
      <c r="I87" s="12">
        <f t="shared" si="34"/>
        <v>1.6</v>
      </c>
      <c r="J87" s="12">
        <f t="shared" si="35"/>
        <v>3.4</v>
      </c>
      <c r="K87" s="12">
        <f t="shared" si="36"/>
        <v>244.80000000000032</v>
      </c>
      <c r="L87" s="12">
        <f t="shared" si="48"/>
        <v>7.500596122247742</v>
      </c>
      <c r="M87" s="12">
        <f t="shared" si="38"/>
        <v>6.612786637439131</v>
      </c>
      <c r="N87" s="12">
        <f t="shared" si="39"/>
        <v>8.314284234514353</v>
      </c>
      <c r="O87" s="12"/>
      <c r="P87" s="12"/>
      <c r="Q87" s="12"/>
      <c r="R87" s="12">
        <f t="shared" si="40"/>
        <v>0.07440232597722776</v>
      </c>
      <c r="S87" s="12">
        <f t="shared" si="49"/>
        <v>0.0002592545915797251</v>
      </c>
      <c r="T87" s="12">
        <f t="shared" si="50"/>
        <v>133.81351587686322</v>
      </c>
      <c r="U87" s="12"/>
      <c r="V87" s="12">
        <f t="shared" si="51"/>
        <v>2</v>
      </c>
      <c r="W87" s="12">
        <f t="shared" si="41"/>
        <v>10.200000000000014</v>
      </c>
      <c r="X87" s="12">
        <f t="shared" si="42"/>
        <v>6.314792898925871</v>
      </c>
      <c r="Y87" s="18">
        <f ca="1" t="shared" si="43"/>
        <v>5.73989232729635</v>
      </c>
      <c r="Z87" s="18">
        <f ca="1" t="shared" si="44"/>
        <v>6.871862504925477</v>
      </c>
      <c r="AA87" s="12"/>
      <c r="AB87" s="12"/>
      <c r="AC87" s="18">
        <v>69</v>
      </c>
      <c r="AD87" s="18"/>
      <c r="AE87" s="18"/>
      <c r="AF87" s="18"/>
      <c r="AG87" s="18"/>
      <c r="AH87" s="18"/>
      <c r="AI87" s="12"/>
    </row>
    <row r="88" spans="1:35" ht="12.75">
      <c r="A88" s="12">
        <f t="shared" si="45"/>
        <v>10.350000000000014</v>
      </c>
      <c r="B88" s="12">
        <f t="shared" si="46"/>
        <v>248.40000000000032</v>
      </c>
      <c r="C88" s="12">
        <f t="shared" si="30"/>
        <v>5</v>
      </c>
      <c r="D88" s="12">
        <f t="shared" si="31"/>
        <v>0.06540019052955322</v>
      </c>
      <c r="E88" s="12">
        <f t="shared" si="32"/>
        <v>0.011521965752887057</v>
      </c>
      <c r="F88" s="12">
        <f t="shared" si="37"/>
        <v>180.1510788521893</v>
      </c>
      <c r="G88" s="18">
        <f t="shared" si="33"/>
        <v>9</v>
      </c>
      <c r="H88" s="12">
        <f t="shared" si="47"/>
        <v>2.5</v>
      </c>
      <c r="I88" s="12">
        <f t="shared" si="34"/>
        <v>1.6</v>
      </c>
      <c r="J88" s="12">
        <f t="shared" si="35"/>
        <v>3.4</v>
      </c>
      <c r="K88" s="12">
        <f t="shared" si="36"/>
        <v>248.40000000000032</v>
      </c>
      <c r="L88" s="12">
        <f t="shared" si="48"/>
        <v>7.599210320909432</v>
      </c>
      <c r="M88" s="12">
        <f t="shared" si="38"/>
        <v>6.714563924560418</v>
      </c>
      <c r="N88" s="12">
        <f t="shared" si="39"/>
        <v>8.393389330956287</v>
      </c>
      <c r="O88" s="12"/>
      <c r="P88" s="12"/>
      <c r="Q88" s="12"/>
      <c r="R88" s="12">
        <f t="shared" si="40"/>
        <v>0.07440232597722776</v>
      </c>
      <c r="S88" s="12">
        <f t="shared" si="49"/>
        <v>0.0002592545915797251</v>
      </c>
      <c r="T88" s="12">
        <f t="shared" si="50"/>
        <v>137.4133660894313</v>
      </c>
      <c r="U88" s="12"/>
      <c r="V88" s="12">
        <f t="shared" si="51"/>
        <v>2</v>
      </c>
      <c r="W88" s="12">
        <f t="shared" si="41"/>
        <v>10.350000000000014</v>
      </c>
      <c r="X88" s="12">
        <f t="shared" si="42"/>
        <v>6.428368192262245</v>
      </c>
      <c r="Y88" s="18">
        <f ca="1" t="shared" si="43"/>
        <v>5.855466812142347</v>
      </c>
      <c r="Z88" s="18">
        <f ca="1" t="shared" si="44"/>
        <v>6.978367208597051</v>
      </c>
      <c r="AA88" s="12"/>
      <c r="AB88" s="12"/>
      <c r="AC88" s="12">
        <v>70</v>
      </c>
      <c r="AD88" s="18"/>
      <c r="AE88" s="18"/>
      <c r="AF88" s="18"/>
      <c r="AG88" s="18"/>
      <c r="AH88" s="18"/>
      <c r="AI88" s="12"/>
    </row>
    <row r="89" spans="1:35" ht="12.75">
      <c r="A89" s="12">
        <f t="shared" si="45"/>
        <v>10.500000000000014</v>
      </c>
      <c r="B89" s="12">
        <f t="shared" si="46"/>
        <v>252.00000000000034</v>
      </c>
      <c r="C89" s="12">
        <f t="shared" si="30"/>
        <v>5</v>
      </c>
      <c r="D89" s="12">
        <f t="shared" si="31"/>
        <v>0.06540019052955322</v>
      </c>
      <c r="E89" s="12">
        <f t="shared" si="32"/>
        <v>0.011521965752887057</v>
      </c>
      <c r="F89" s="12">
        <f t="shared" si="37"/>
        <v>183.75105462368685</v>
      </c>
      <c r="G89" s="18">
        <f t="shared" si="33"/>
        <v>9</v>
      </c>
      <c r="H89" s="12">
        <f t="shared" si="47"/>
        <v>2.5</v>
      </c>
      <c r="I89" s="12">
        <f t="shared" si="34"/>
        <v>1.6</v>
      </c>
      <c r="J89" s="12">
        <f t="shared" si="35"/>
        <v>3.4</v>
      </c>
      <c r="K89" s="12">
        <f t="shared" si="36"/>
        <v>252.00000000000034</v>
      </c>
      <c r="L89" s="12">
        <f t="shared" si="48"/>
        <v>7.696902792772972</v>
      </c>
      <c r="M89" s="12">
        <f t="shared" si="38"/>
        <v>6.816216715112607</v>
      </c>
      <c r="N89" s="12">
        <f t="shared" si="39"/>
        <v>8.46801473952294</v>
      </c>
      <c r="O89" s="12"/>
      <c r="P89" s="12"/>
      <c r="Q89" s="12"/>
      <c r="R89" s="12">
        <f t="shared" si="40"/>
        <v>0.07440232597722776</v>
      </c>
      <c r="S89" s="12">
        <f t="shared" si="49"/>
        <v>0.0002592545915797251</v>
      </c>
      <c r="T89" s="12">
        <f t="shared" si="50"/>
        <v>141.0132514973584</v>
      </c>
      <c r="U89" s="12"/>
      <c r="V89" s="12">
        <f t="shared" si="51"/>
        <v>2</v>
      </c>
      <c r="W89" s="12">
        <f t="shared" si="41"/>
        <v>10.500000000000014</v>
      </c>
      <c r="X89" s="12">
        <f t="shared" si="42"/>
        <v>6.541127481571922</v>
      </c>
      <c r="Y89" s="18">
        <f ca="1" t="shared" si="43"/>
        <v>5.970822624063411</v>
      </c>
      <c r="Z89" s="18">
        <f ca="1" t="shared" si="44"/>
        <v>7.082182187158169</v>
      </c>
      <c r="AA89" s="12"/>
      <c r="AB89" s="12"/>
      <c r="AC89" s="18">
        <v>71</v>
      </c>
      <c r="AD89" s="18"/>
      <c r="AE89" s="18"/>
      <c r="AF89" s="18"/>
      <c r="AG89" s="18"/>
      <c r="AH89" s="18"/>
      <c r="AI89" s="12"/>
    </row>
    <row r="90" spans="1:35" ht="12.75">
      <c r="A90" s="12">
        <f t="shared" si="45"/>
        <v>10.650000000000015</v>
      </c>
      <c r="B90" s="12">
        <f t="shared" si="46"/>
        <v>255.60000000000036</v>
      </c>
      <c r="C90" s="12">
        <f t="shared" si="30"/>
        <v>5</v>
      </c>
      <c r="D90" s="12">
        <f t="shared" si="31"/>
        <v>0.06540019052955322</v>
      </c>
      <c r="E90" s="12">
        <f t="shared" si="32"/>
        <v>0.011521965752887057</v>
      </c>
      <c r="F90" s="12">
        <f t="shared" si="37"/>
        <v>187.35103547775114</v>
      </c>
      <c r="G90" s="18">
        <f t="shared" si="33"/>
        <v>9</v>
      </c>
      <c r="H90" s="12">
        <f t="shared" si="47"/>
        <v>2.5</v>
      </c>
      <c r="I90" s="12">
        <f t="shared" si="34"/>
        <v>1.6</v>
      </c>
      <c r="J90" s="12">
        <f t="shared" si="35"/>
        <v>3.4</v>
      </c>
      <c r="K90" s="12">
        <f t="shared" si="36"/>
        <v>255.60000000000036</v>
      </c>
      <c r="L90" s="12">
        <f t="shared" si="48"/>
        <v>7.7934532834160715</v>
      </c>
      <c r="M90" s="12">
        <f t="shared" si="38"/>
        <v>6.9177123118088115</v>
      </c>
      <c r="N90" s="12">
        <f t="shared" si="39"/>
        <v>8.53765130915836</v>
      </c>
      <c r="O90" s="12"/>
      <c r="P90" s="12"/>
      <c r="Q90" s="12"/>
      <c r="R90" s="12">
        <f t="shared" si="40"/>
        <v>0.07440232597722776</v>
      </c>
      <c r="S90" s="12">
        <f t="shared" si="49"/>
        <v>0.0002592545915797251</v>
      </c>
      <c r="T90" s="12">
        <f t="shared" si="50"/>
        <v>144.61316383103915</v>
      </c>
      <c r="U90" s="12"/>
      <c r="V90" s="12">
        <f t="shared" si="51"/>
        <v>2</v>
      </c>
      <c r="W90" s="12">
        <f t="shared" si="41"/>
        <v>10.650000000000015</v>
      </c>
      <c r="X90" s="12">
        <f t="shared" si="42"/>
        <v>6.652837176471008</v>
      </c>
      <c r="Y90" s="18">
        <f ca="1" t="shared" si="43"/>
        <v>6.085891547690153</v>
      </c>
      <c r="Z90" s="18">
        <f ca="1" t="shared" si="44"/>
        <v>7.182680366926022</v>
      </c>
      <c r="AA90" s="12"/>
      <c r="AB90" s="12"/>
      <c r="AC90" s="18">
        <v>72</v>
      </c>
      <c r="AD90" s="18"/>
      <c r="AE90" s="18"/>
      <c r="AF90" s="18"/>
      <c r="AG90" s="18"/>
      <c r="AH90" s="18"/>
      <c r="AI90" s="12"/>
    </row>
    <row r="91" spans="1:35" ht="12.75">
      <c r="A91" s="12">
        <f t="shared" si="45"/>
        <v>10.800000000000015</v>
      </c>
      <c r="B91" s="12">
        <f t="shared" si="46"/>
        <v>259.2000000000004</v>
      </c>
      <c r="C91" s="12">
        <f t="shared" si="30"/>
        <v>5</v>
      </c>
      <c r="D91" s="12">
        <f t="shared" si="31"/>
        <v>0.06540019052955322</v>
      </c>
      <c r="E91" s="12">
        <f t="shared" si="32"/>
        <v>0.011521965752887057</v>
      </c>
      <c r="F91" s="12">
        <f t="shared" si="37"/>
        <v>190.9510203481844</v>
      </c>
      <c r="G91" s="18">
        <f t="shared" si="33"/>
        <v>9</v>
      </c>
      <c r="H91" s="12">
        <f t="shared" si="47"/>
        <v>2.5</v>
      </c>
      <c r="I91" s="12">
        <f t="shared" si="34"/>
        <v>1.6</v>
      </c>
      <c r="J91" s="12">
        <f t="shared" si="35"/>
        <v>3.4</v>
      </c>
      <c r="K91" s="12">
        <f t="shared" si="36"/>
        <v>259.2000000000004</v>
      </c>
      <c r="L91" s="12">
        <f t="shared" si="48"/>
        <v>7.888596439319201</v>
      </c>
      <c r="M91" s="12">
        <f t="shared" si="38"/>
        <v>7.0190096163192806</v>
      </c>
      <c r="N91" s="12">
        <f t="shared" si="39"/>
        <v>8.601857807647374</v>
      </c>
      <c r="O91" s="12"/>
      <c r="P91" s="12"/>
      <c r="Q91" s="12"/>
      <c r="R91" s="12">
        <f t="shared" si="40"/>
        <v>0.07440232597722776</v>
      </c>
      <c r="S91" s="12">
        <f t="shared" si="49"/>
        <v>0.0002592545915797251</v>
      </c>
      <c r="T91" s="12">
        <f t="shared" si="50"/>
        <v>148.21309676383498</v>
      </c>
      <c r="U91" s="12"/>
      <c r="V91" s="12">
        <f t="shared" si="51"/>
        <v>2</v>
      </c>
      <c r="W91" s="12">
        <f t="shared" si="41"/>
        <v>10.800000000000015</v>
      </c>
      <c r="X91" s="12">
        <f t="shared" si="42"/>
        <v>6.763203737065754</v>
      </c>
      <c r="Y91" s="18">
        <f ca="1" t="shared" si="43"/>
        <v>6.200585873108535</v>
      </c>
      <c r="Z91" s="18">
        <f ca="1" t="shared" si="44"/>
        <v>7.27915093987842</v>
      </c>
      <c r="AA91" s="12"/>
      <c r="AB91" s="12"/>
      <c r="AC91" s="12">
        <v>73</v>
      </c>
      <c r="AD91" s="18"/>
      <c r="AE91" s="18"/>
      <c r="AF91" s="18"/>
      <c r="AG91" s="18"/>
      <c r="AH91" s="18"/>
      <c r="AI91" s="12"/>
    </row>
    <row r="92" spans="1:35" ht="12.75">
      <c r="A92" s="12">
        <f t="shared" si="45"/>
        <v>10.950000000000015</v>
      </c>
      <c r="B92" s="12">
        <f t="shared" si="46"/>
        <v>262.80000000000035</v>
      </c>
      <c r="C92" s="12">
        <f t="shared" si="30"/>
        <v>5</v>
      </c>
      <c r="D92" s="12">
        <f t="shared" si="31"/>
        <v>0.06540019052955322</v>
      </c>
      <c r="E92" s="12">
        <f t="shared" si="32"/>
        <v>0.011521965752887057</v>
      </c>
      <c r="F92" s="12">
        <f t="shared" si="37"/>
        <v>194.55100839244915</v>
      </c>
      <c r="G92" s="18">
        <f t="shared" si="33"/>
        <v>9</v>
      </c>
      <c r="H92" s="12">
        <f t="shared" si="47"/>
        <v>2.5</v>
      </c>
      <c r="I92" s="12">
        <f t="shared" si="34"/>
        <v>1.6</v>
      </c>
      <c r="J92" s="12">
        <f t="shared" si="35"/>
        <v>3.4</v>
      </c>
      <c r="K92" s="12">
        <f t="shared" si="36"/>
        <v>262.80000000000035</v>
      </c>
      <c r="L92" s="12">
        <f t="shared" si="48"/>
        <v>7.982016582248368</v>
      </c>
      <c r="M92" s="12">
        <f t="shared" si="38"/>
        <v>7.120057048698133</v>
      </c>
      <c r="N92" s="12">
        <f t="shared" si="39"/>
        <v>8.660299253460115</v>
      </c>
      <c r="O92" s="12"/>
      <c r="P92" s="12"/>
      <c r="Q92" s="12"/>
      <c r="R92" s="12">
        <f t="shared" si="40"/>
        <v>0.07440232597722776</v>
      </c>
      <c r="S92" s="12">
        <f t="shared" si="49"/>
        <v>0.0002592545915797251</v>
      </c>
      <c r="T92" s="12">
        <f t="shared" si="50"/>
        <v>151.81304545560369</v>
      </c>
      <c r="U92" s="12"/>
      <c r="V92" s="12">
        <f t="shared" si="51"/>
        <v>2</v>
      </c>
      <c r="W92" s="12">
        <f t="shared" si="41"/>
        <v>10.950000000000015</v>
      </c>
      <c r="X92" s="12">
        <f t="shared" si="42"/>
        <v>6.871862504925477</v>
      </c>
      <c r="Y92" s="18">
        <f ca="1" t="shared" si="43"/>
        <v>6.314792898925871</v>
      </c>
      <c r="Z92" s="18">
        <f ca="1" t="shared" si="44"/>
        <v>7.37082104076148</v>
      </c>
      <c r="AA92" s="12"/>
      <c r="AB92" s="12"/>
      <c r="AC92" s="18">
        <v>74</v>
      </c>
      <c r="AD92" s="18"/>
      <c r="AE92" s="18"/>
      <c r="AF92" s="18"/>
      <c r="AG92" s="18"/>
      <c r="AH92" s="18"/>
      <c r="AI92" s="12"/>
    </row>
    <row r="93" spans="1:35" ht="12.75">
      <c r="A93" s="12">
        <f t="shared" si="45"/>
        <v>11.100000000000016</v>
      </c>
      <c r="B93" s="12">
        <f t="shared" si="46"/>
        <v>266.4000000000004</v>
      </c>
      <c r="C93" s="12">
        <f t="shared" si="30"/>
        <v>5</v>
      </c>
      <c r="D93" s="12">
        <f t="shared" si="31"/>
        <v>0.06540019052955322</v>
      </c>
      <c r="E93" s="12">
        <f t="shared" si="32"/>
        <v>0.011521965752887057</v>
      </c>
      <c r="F93" s="12">
        <f t="shared" si="37"/>
        <v>198.15099894475122</v>
      </c>
      <c r="G93" s="18">
        <f t="shared" si="33"/>
        <v>9</v>
      </c>
      <c r="H93" s="12">
        <f t="shared" si="47"/>
        <v>2.5</v>
      </c>
      <c r="I93" s="12">
        <f t="shared" si="34"/>
        <v>1.6</v>
      </c>
      <c r="J93" s="12">
        <f t="shared" si="35"/>
        <v>3.4</v>
      </c>
      <c r="K93" s="12">
        <f t="shared" si="36"/>
        <v>266.4000000000004</v>
      </c>
      <c r="L93" s="12">
        <f t="shared" si="48"/>
        <v>8.073344049615809</v>
      </c>
      <c r="M93" s="12">
        <f t="shared" si="38"/>
        <v>7.220790004166223</v>
      </c>
      <c r="N93" s="12">
        <f t="shared" si="39"/>
        <v>8.712779419066079</v>
      </c>
      <c r="O93" s="12"/>
      <c r="P93" s="12"/>
      <c r="Q93" s="12"/>
      <c r="R93" s="12">
        <f t="shared" si="40"/>
        <v>0.07440232597722776</v>
      </c>
      <c r="S93" s="12">
        <f t="shared" si="49"/>
        <v>0.0002592545915797251</v>
      </c>
      <c r="T93" s="12">
        <f t="shared" si="50"/>
        <v>155.41300620345487</v>
      </c>
      <c r="U93" s="12"/>
      <c r="V93" s="12">
        <f t="shared" si="51"/>
        <v>2</v>
      </c>
      <c r="W93" s="12">
        <f t="shared" si="41"/>
        <v>11.100000000000016</v>
      </c>
      <c r="X93" s="12">
        <f t="shared" si="42"/>
        <v>6.978367208597051</v>
      </c>
      <c r="Y93" s="18">
        <f ca="1" t="shared" si="43"/>
        <v>6.428368192262245</v>
      </c>
      <c r="Z93" s="18">
        <f ca="1" t="shared" si="44"/>
        <v>7.456894785085606</v>
      </c>
      <c r="AA93" s="12"/>
      <c r="AB93" s="12"/>
      <c r="AC93" s="18">
        <v>75</v>
      </c>
      <c r="AD93" s="18"/>
      <c r="AE93" s="18"/>
      <c r="AF93" s="18"/>
      <c r="AG93" s="18"/>
      <c r="AH93" s="18"/>
      <c r="AI93" s="12"/>
    </row>
    <row r="94" spans="1:35" ht="12.75">
      <c r="A94" s="12">
        <f t="shared" si="45"/>
        <v>11.250000000000016</v>
      </c>
      <c r="B94" s="12">
        <f t="shared" si="46"/>
        <v>270.0000000000004</v>
      </c>
      <c r="C94" s="12">
        <f t="shared" si="30"/>
        <v>5</v>
      </c>
      <c r="D94" s="12">
        <f t="shared" si="31"/>
        <v>0.06540019052955322</v>
      </c>
      <c r="E94" s="12">
        <f t="shared" si="32"/>
        <v>0.011521965752887057</v>
      </c>
      <c r="F94" s="12">
        <f t="shared" si="37"/>
        <v>201.75099147896333</v>
      </c>
      <c r="G94" s="18">
        <f t="shared" si="33"/>
        <v>9</v>
      </c>
      <c r="H94" s="12">
        <f t="shared" si="47"/>
        <v>2.5</v>
      </c>
      <c r="I94" s="12">
        <f t="shared" si="34"/>
        <v>1.6</v>
      </c>
      <c r="J94" s="12">
        <f t="shared" si="35"/>
        <v>3.4</v>
      </c>
      <c r="K94" s="12">
        <f t="shared" si="36"/>
        <v>270.0000000000004</v>
      </c>
      <c r="L94" s="12">
        <f t="shared" si="48"/>
        <v>8.16215442280757</v>
      </c>
      <c r="M94" s="12">
        <f t="shared" si="38"/>
        <v>7.321127774338892</v>
      </c>
      <c r="N94" s="12">
        <f t="shared" si="39"/>
        <v>8.759261227067794</v>
      </c>
      <c r="O94" s="12"/>
      <c r="P94" s="12"/>
      <c r="Q94" s="12"/>
      <c r="R94" s="12">
        <f t="shared" si="40"/>
        <v>0.07440232597722776</v>
      </c>
      <c r="S94" s="12">
        <f t="shared" si="49"/>
        <v>0.0002592545915797251</v>
      </c>
      <c r="T94" s="12">
        <f t="shared" si="50"/>
        <v>159.01297617455066</v>
      </c>
      <c r="U94" s="12"/>
      <c r="V94" s="12">
        <f t="shared" si="51"/>
        <v>2</v>
      </c>
      <c r="W94" s="12">
        <f t="shared" si="41"/>
        <v>11.250000000000016</v>
      </c>
      <c r="X94" s="12">
        <f t="shared" si="42"/>
        <v>7.082182187158169</v>
      </c>
      <c r="Y94" s="18">
        <f ca="1" t="shared" si="43"/>
        <v>6.541127481571922</v>
      </c>
      <c r="Z94" s="18">
        <f ca="1" t="shared" si="44"/>
        <v>7.536610110251021</v>
      </c>
      <c r="AA94" s="12"/>
      <c r="AB94" s="12"/>
      <c r="AC94" s="12">
        <v>76</v>
      </c>
      <c r="AD94" s="18"/>
      <c r="AE94" s="18"/>
      <c r="AF94" s="18"/>
      <c r="AG94" s="18"/>
      <c r="AH94" s="18"/>
      <c r="AI94" s="12"/>
    </row>
    <row r="95" spans="1:35" ht="12.75">
      <c r="A95" s="12">
        <f t="shared" si="45"/>
        <v>11.400000000000016</v>
      </c>
      <c r="B95" s="12">
        <f t="shared" si="46"/>
        <v>273.60000000000036</v>
      </c>
      <c r="C95" s="12">
        <f t="shared" si="30"/>
        <v>5</v>
      </c>
      <c r="D95" s="12">
        <f t="shared" si="31"/>
        <v>0.06540019052955322</v>
      </c>
      <c r="E95" s="12">
        <f t="shared" si="32"/>
        <v>0.011521965752887057</v>
      </c>
      <c r="F95" s="12">
        <f t="shared" si="37"/>
        <v>205.35098557932685</v>
      </c>
      <c r="G95" s="18">
        <f t="shared" si="33"/>
        <v>9</v>
      </c>
      <c r="H95" s="12">
        <f t="shared" si="47"/>
        <v>2.5</v>
      </c>
      <c r="I95" s="12">
        <f t="shared" si="34"/>
        <v>1.6</v>
      </c>
      <c r="J95" s="12">
        <f t="shared" si="35"/>
        <v>3.4</v>
      </c>
      <c r="K95" s="12">
        <f t="shared" si="36"/>
        <v>273.60000000000036</v>
      </c>
      <c r="L95" s="12">
        <f t="shared" si="48"/>
        <v>8.247972287801325</v>
      </c>
      <c r="M95" s="12">
        <f t="shared" si="38"/>
        <v>7.420969867489145</v>
      </c>
      <c r="N95" s="12">
        <f t="shared" si="39"/>
        <v>8.799870714485074</v>
      </c>
      <c r="O95" s="12"/>
      <c r="P95" s="12"/>
      <c r="Q95" s="12"/>
      <c r="R95" s="12">
        <f t="shared" si="40"/>
        <v>0.07440232597722776</v>
      </c>
      <c r="S95" s="12">
        <f t="shared" si="49"/>
        <v>0.0002592545915797251</v>
      </c>
      <c r="T95" s="12">
        <f t="shared" si="50"/>
        <v>162.61295320167977</v>
      </c>
      <c r="U95" s="12"/>
      <c r="V95" s="12">
        <f t="shared" si="51"/>
        <v>2</v>
      </c>
      <c r="W95" s="12">
        <f t="shared" si="41"/>
        <v>11.400000000000016</v>
      </c>
      <c r="X95" s="12">
        <f t="shared" si="42"/>
        <v>7.182680366926022</v>
      </c>
      <c r="Y95" s="18">
        <f ca="1" t="shared" si="43"/>
        <v>6.652837176471008</v>
      </c>
      <c r="Z95" s="18">
        <f ca="1" t="shared" si="44"/>
        <v>7.609308831673812</v>
      </c>
      <c r="AA95" s="12"/>
      <c r="AB95" s="12"/>
      <c r="AC95" s="18">
        <v>77</v>
      </c>
      <c r="AD95" s="18"/>
      <c r="AE95" s="18"/>
      <c r="AF95" s="18"/>
      <c r="AG95" s="18"/>
      <c r="AH95" s="18"/>
      <c r="AI95" s="12"/>
    </row>
    <row r="96" spans="1:35" ht="12.75">
      <c r="A96" s="12">
        <f t="shared" si="45"/>
        <v>11.550000000000017</v>
      </c>
      <c r="B96" s="12">
        <f t="shared" si="46"/>
        <v>277.2000000000004</v>
      </c>
      <c r="C96" s="12">
        <f t="shared" si="30"/>
        <v>5</v>
      </c>
      <c r="D96" s="12">
        <f t="shared" si="31"/>
        <v>0.06540019052955322</v>
      </c>
      <c r="E96" s="12">
        <f t="shared" si="32"/>
        <v>0.011521965752887057</v>
      </c>
      <c r="F96" s="12">
        <f t="shared" si="37"/>
        <v>208.9509809172996</v>
      </c>
      <c r="G96" s="18">
        <f t="shared" si="33"/>
        <v>9</v>
      </c>
      <c r="H96" s="12">
        <f t="shared" si="47"/>
        <v>2.5</v>
      </c>
      <c r="I96" s="12">
        <f t="shared" si="34"/>
        <v>1.6</v>
      </c>
      <c r="J96" s="12">
        <f t="shared" si="35"/>
        <v>3.4</v>
      </c>
      <c r="K96" s="12">
        <f t="shared" si="36"/>
        <v>277.2000000000004</v>
      </c>
      <c r="L96" s="12">
        <f t="shared" si="48"/>
        <v>8.330281305716472</v>
      </c>
      <c r="M96" s="12">
        <f t="shared" si="38"/>
        <v>7.5201916849335575</v>
      </c>
      <c r="N96" s="12">
        <f t="shared" si="39"/>
        <v>8.8348836923201</v>
      </c>
      <c r="O96" s="12"/>
      <c r="P96" s="12"/>
      <c r="Q96" s="12"/>
      <c r="R96" s="12">
        <f t="shared" si="40"/>
        <v>0.07440232597722776</v>
      </c>
      <c r="S96" s="12">
        <f t="shared" si="49"/>
        <v>0.0002592545915797251</v>
      </c>
      <c r="T96" s="12">
        <f t="shared" si="50"/>
        <v>166.212935626861</v>
      </c>
      <c r="U96" s="12"/>
      <c r="V96" s="12">
        <f t="shared" si="51"/>
        <v>2</v>
      </c>
      <c r="W96" s="12">
        <f t="shared" si="41"/>
        <v>11.550000000000017</v>
      </c>
      <c r="X96" s="12">
        <f t="shared" si="42"/>
        <v>7.27915093987842</v>
      </c>
      <c r="Y96" s="18">
        <f ca="1" t="shared" si="43"/>
        <v>6.763203737065754</v>
      </c>
      <c r="Z96" s="18">
        <f ca="1" t="shared" si="44"/>
        <v>7.674509314056777</v>
      </c>
      <c r="AA96" s="12"/>
      <c r="AB96" s="12"/>
      <c r="AC96" s="18">
        <v>78</v>
      </c>
      <c r="AD96" s="18"/>
      <c r="AE96" s="18"/>
      <c r="AF96" s="18"/>
      <c r="AG96" s="18"/>
      <c r="AH96" s="18"/>
      <c r="AI96" s="12"/>
    </row>
    <row r="97" spans="1:35" ht="12.75">
      <c r="A97" s="12">
        <f t="shared" si="45"/>
        <v>11.700000000000017</v>
      </c>
      <c r="B97" s="12">
        <f t="shared" si="46"/>
        <v>280.8000000000004</v>
      </c>
      <c r="C97" s="12">
        <f t="shared" si="30"/>
        <v>5</v>
      </c>
      <c r="D97" s="12">
        <f t="shared" si="31"/>
        <v>0.06540019052955322</v>
      </c>
      <c r="E97" s="12">
        <f t="shared" si="32"/>
        <v>0.011521965752887057</v>
      </c>
      <c r="F97" s="12">
        <f t="shared" si="37"/>
        <v>212.55097723325966</v>
      </c>
      <c r="G97" s="18">
        <f t="shared" si="33"/>
        <v>9</v>
      </c>
      <c r="H97" s="12">
        <f t="shared" si="47"/>
        <v>2.5</v>
      </c>
      <c r="I97" s="12">
        <f t="shared" si="34"/>
        <v>1.6</v>
      </c>
      <c r="J97" s="12">
        <f t="shared" si="35"/>
        <v>3.4</v>
      </c>
      <c r="K97" s="12">
        <f t="shared" si="36"/>
        <v>280.8000000000004</v>
      </c>
      <c r="L97" s="12">
        <f t="shared" si="48"/>
        <v>8.408542109735842</v>
      </c>
      <c r="M97" s="12">
        <f t="shared" si="38"/>
        <v>7.618639557102873</v>
      </c>
      <c r="N97" s="12">
        <f t="shared" si="39"/>
        <v>8.864697995704596</v>
      </c>
      <c r="O97" s="12"/>
      <c r="P97" s="12"/>
      <c r="Q97" s="12"/>
      <c r="R97" s="12">
        <f t="shared" si="40"/>
        <v>0.07440232597722776</v>
      </c>
      <c r="S97" s="12">
        <f t="shared" si="49"/>
        <v>0.0002592545915797251</v>
      </c>
      <c r="T97" s="12">
        <f t="shared" si="50"/>
        <v>169.81292218169142</v>
      </c>
      <c r="U97" s="12"/>
      <c r="V97" s="12">
        <f t="shared" si="51"/>
        <v>2</v>
      </c>
      <c r="W97" s="12">
        <f t="shared" si="41"/>
        <v>11.700000000000017</v>
      </c>
      <c r="X97" s="12">
        <f t="shared" si="42"/>
        <v>7.37082104076148</v>
      </c>
      <c r="Y97" s="18">
        <f ca="1" t="shared" si="43"/>
        <v>6.871862504925477</v>
      </c>
      <c r="Z97" s="18">
        <f ca="1" t="shared" si="44"/>
        <v>7.731966722804644</v>
      </c>
      <c r="AA97" s="12"/>
      <c r="AB97" s="12"/>
      <c r="AC97" s="12">
        <v>79</v>
      </c>
      <c r="AD97" s="18"/>
      <c r="AE97" s="18"/>
      <c r="AF97" s="18"/>
      <c r="AG97" s="18"/>
      <c r="AH97" s="18"/>
      <c r="AI97" s="12"/>
    </row>
    <row r="98" spans="1:35" ht="12.75">
      <c r="A98" s="12">
        <f t="shared" si="45"/>
        <v>11.850000000000017</v>
      </c>
      <c r="B98" s="12">
        <f t="shared" si="46"/>
        <v>284.40000000000043</v>
      </c>
      <c r="C98" s="12">
        <f t="shared" si="30"/>
        <v>5</v>
      </c>
      <c r="D98" s="12">
        <f t="shared" si="31"/>
        <v>0.06540019052955322</v>
      </c>
      <c r="E98" s="12">
        <f t="shared" si="32"/>
        <v>0.011521965752887057</v>
      </c>
      <c r="F98" s="12">
        <f t="shared" si="37"/>
        <v>216.15097432204766</v>
      </c>
      <c r="G98" s="18">
        <f t="shared" si="33"/>
        <v>9</v>
      </c>
      <c r="H98" s="12">
        <f t="shared" si="47"/>
        <v>2.5</v>
      </c>
      <c r="I98" s="12">
        <f t="shared" si="34"/>
        <v>1.6</v>
      </c>
      <c r="J98" s="12">
        <f t="shared" si="35"/>
        <v>3.4</v>
      </c>
      <c r="K98" s="12">
        <f t="shared" si="36"/>
        <v>284.40000000000043</v>
      </c>
      <c r="L98" s="12">
        <f t="shared" si="48"/>
        <v>8.482218676086157</v>
      </c>
      <c r="M98" s="12">
        <f t="shared" si="38"/>
        <v>7.716125225316464</v>
      </c>
      <c r="N98" s="12">
        <f t="shared" si="39"/>
        <v>8.88979695624839</v>
      </c>
      <c r="O98" s="12"/>
      <c r="P98" s="12"/>
      <c r="Q98" s="12"/>
      <c r="R98" s="12">
        <f t="shared" si="40"/>
        <v>0.07440232597722776</v>
      </c>
      <c r="S98" s="12">
        <f t="shared" si="49"/>
        <v>0.0002592545915797251</v>
      </c>
      <c r="T98" s="12">
        <f t="shared" si="50"/>
        <v>173.41291189580795</v>
      </c>
      <c r="U98" s="12"/>
      <c r="V98" s="12">
        <f t="shared" si="51"/>
        <v>2</v>
      </c>
      <c r="W98" s="12">
        <f t="shared" si="41"/>
        <v>11.850000000000017</v>
      </c>
      <c r="X98" s="12">
        <f t="shared" si="42"/>
        <v>7.456894785085606</v>
      </c>
      <c r="Y98" s="18">
        <f ca="1" t="shared" si="43"/>
        <v>6.978367208597051</v>
      </c>
      <c r="Z98" s="18">
        <f ca="1" t="shared" si="44"/>
        <v>7.781705926803484</v>
      </c>
      <c r="AA98" s="12"/>
      <c r="AB98" s="12"/>
      <c r="AC98" s="18">
        <v>80</v>
      </c>
      <c r="AD98" s="18"/>
      <c r="AE98" s="18"/>
      <c r="AF98" s="18"/>
      <c r="AG98" s="18"/>
      <c r="AH98" s="18"/>
      <c r="AI98" s="12"/>
    </row>
    <row r="99" spans="1:35" ht="12.75">
      <c r="A99" s="12">
        <f t="shared" si="45"/>
        <v>12.000000000000018</v>
      </c>
      <c r="B99" s="12">
        <f t="shared" si="46"/>
        <v>288.00000000000045</v>
      </c>
      <c r="C99" s="12">
        <f t="shared" si="30"/>
        <v>5</v>
      </c>
      <c r="D99" s="12">
        <f t="shared" si="31"/>
        <v>0.06540019052955322</v>
      </c>
      <c r="E99" s="12">
        <f t="shared" si="32"/>
        <v>0.011521965752887057</v>
      </c>
      <c r="F99" s="12">
        <f t="shared" si="37"/>
        <v>219.7509720215419</v>
      </c>
      <c r="G99" s="18">
        <f t="shared" si="33"/>
        <v>9</v>
      </c>
      <c r="H99" s="12">
        <f t="shared" si="47"/>
        <v>2.5</v>
      </c>
      <c r="I99" s="12">
        <f t="shared" si="34"/>
        <v>1.6</v>
      </c>
      <c r="J99" s="12">
        <f t="shared" si="35"/>
        <v>3.4</v>
      </c>
      <c r="K99" s="12">
        <f t="shared" si="36"/>
        <v>288.00000000000045</v>
      </c>
      <c r="L99" s="12">
        <f t="shared" si="48"/>
        <v>8.550812236861017</v>
      </c>
      <c r="M99" s="12">
        <f t="shared" si="38"/>
        <v>7.812419988210232</v>
      </c>
      <c r="N99" s="12">
        <f t="shared" si="39"/>
        <v>8.910710617989752</v>
      </c>
      <c r="O99" s="12"/>
      <c r="P99" s="12"/>
      <c r="Q99" s="12"/>
      <c r="R99" s="12">
        <f t="shared" si="40"/>
        <v>0.07440232597722776</v>
      </c>
      <c r="S99" s="12">
        <f t="shared" si="49"/>
        <v>0.0002592545915797251</v>
      </c>
      <c r="T99" s="12">
        <f t="shared" si="50"/>
        <v>177.01290402685737</v>
      </c>
      <c r="U99" s="12"/>
      <c r="V99" s="12">
        <f t="shared" si="51"/>
        <v>2</v>
      </c>
      <c r="W99" s="12">
        <f t="shared" si="41"/>
        <v>12.000000000000018</v>
      </c>
      <c r="X99" s="12">
        <f t="shared" si="42"/>
        <v>7.536610110251021</v>
      </c>
      <c r="Y99" s="18">
        <f ca="1" t="shared" si="43"/>
        <v>7.082182187158169</v>
      </c>
      <c r="Z99" s="18">
        <f ca="1" t="shared" si="44"/>
        <v>7.8240180846778244</v>
      </c>
      <c r="AA99" s="12"/>
      <c r="AB99" s="12"/>
      <c r="AC99" s="18">
        <v>81</v>
      </c>
      <c r="AD99" s="18"/>
      <c r="AE99" s="18"/>
      <c r="AF99" s="18"/>
      <c r="AG99" s="18"/>
      <c r="AH99" s="18"/>
      <c r="AI99" s="12"/>
    </row>
    <row r="100" spans="1:35" ht="12.75">
      <c r="A100" s="12">
        <f t="shared" si="45"/>
        <v>12.150000000000018</v>
      </c>
      <c r="B100" s="12">
        <f t="shared" si="46"/>
        <v>291.6000000000004</v>
      </c>
      <c r="C100" s="12">
        <f t="shared" si="30"/>
        <v>5</v>
      </c>
      <c r="D100" s="12">
        <f t="shared" si="31"/>
        <v>0.06540019052955322</v>
      </c>
      <c r="E100" s="12">
        <f t="shared" si="32"/>
        <v>0.011521965752887057</v>
      </c>
      <c r="F100" s="12">
        <f t="shared" si="37"/>
        <v>223.35097020363014</v>
      </c>
      <c r="G100" s="18">
        <f t="shared" si="33"/>
        <v>9</v>
      </c>
      <c r="H100" s="12">
        <f t="shared" si="47"/>
        <v>2.5</v>
      </c>
      <c r="I100" s="12">
        <f t="shared" si="34"/>
        <v>1.6</v>
      </c>
      <c r="J100" s="12">
        <f t="shared" si="35"/>
        <v>3.4</v>
      </c>
      <c r="K100" s="12">
        <f t="shared" si="36"/>
        <v>291.6000000000004</v>
      </c>
      <c r="L100" s="12">
        <f t="shared" si="48"/>
        <v>8.613899677747964</v>
      </c>
      <c r="M100" s="12">
        <f t="shared" si="38"/>
        <v>7.907248929766735</v>
      </c>
      <c r="N100" s="12">
        <f t="shared" si="39"/>
        <v>8.927980311578583</v>
      </c>
      <c r="O100" s="12"/>
      <c r="P100" s="12"/>
      <c r="Q100" s="12"/>
      <c r="R100" s="12">
        <f t="shared" si="40"/>
        <v>0.07440232597722776</v>
      </c>
      <c r="S100" s="12">
        <f t="shared" si="49"/>
        <v>0.0002592545915797251</v>
      </c>
      <c r="T100" s="12">
        <f t="shared" si="50"/>
        <v>180.61289800691992</v>
      </c>
      <c r="U100" s="12"/>
      <c r="V100" s="12">
        <f t="shared" si="51"/>
        <v>2</v>
      </c>
      <c r="W100" s="12">
        <f t="shared" si="41"/>
        <v>12.150000000000018</v>
      </c>
      <c r="X100" s="12">
        <f t="shared" si="42"/>
        <v>7.609308831673812</v>
      </c>
      <c r="Y100" s="18">
        <f ca="1" t="shared" si="43"/>
        <v>7.182680366926022</v>
      </c>
      <c r="Z100" s="18">
        <f ca="1" t="shared" si="44"/>
        <v>7.859421869771856</v>
      </c>
      <c r="AA100" s="12"/>
      <c r="AB100" s="12"/>
      <c r="AC100" s="12">
        <v>82</v>
      </c>
      <c r="AD100" s="18"/>
      <c r="AE100" s="18"/>
      <c r="AF100" s="18"/>
      <c r="AG100" s="18"/>
      <c r="AH100" s="18"/>
      <c r="AI100" s="12"/>
    </row>
    <row r="101" spans="1:35" ht="12.75">
      <c r="A101" s="12">
        <f t="shared" si="45"/>
        <v>12.300000000000018</v>
      </c>
      <c r="B101" s="12">
        <f t="shared" si="46"/>
        <v>295.20000000000044</v>
      </c>
      <c r="C101" s="12">
        <f t="shared" si="30"/>
        <v>5</v>
      </c>
      <c r="D101" s="12">
        <f t="shared" si="31"/>
        <v>0.06540019052955322</v>
      </c>
      <c r="E101" s="12">
        <f t="shared" si="32"/>
        <v>0.011521965752887057</v>
      </c>
      <c r="F101" s="12">
        <f t="shared" si="37"/>
        <v>226.9509687670752</v>
      </c>
      <c r="G101" s="18">
        <f t="shared" si="33"/>
        <v>9</v>
      </c>
      <c r="H101" s="12">
        <f t="shared" si="47"/>
        <v>2.5</v>
      </c>
      <c r="I101" s="12">
        <f t="shared" si="34"/>
        <v>1.6</v>
      </c>
      <c r="J101" s="12">
        <f t="shared" si="35"/>
        <v>3.4</v>
      </c>
      <c r="K101" s="12">
        <f t="shared" si="36"/>
        <v>295.20000000000044</v>
      </c>
      <c r="L101" s="12">
        <f t="shared" si="48"/>
        <v>8.671171242921202</v>
      </c>
      <c r="M101" s="12">
        <f t="shared" si="38"/>
        <v>8.000285917952963</v>
      </c>
      <c r="N101" s="12">
        <f t="shared" si="39"/>
        <v>8.942130210391586</v>
      </c>
      <c r="O101" s="12"/>
      <c r="P101" s="12"/>
      <c r="Q101" s="12"/>
      <c r="R101" s="12">
        <f t="shared" si="40"/>
        <v>0.07440232597722776</v>
      </c>
      <c r="S101" s="12">
        <f t="shared" si="49"/>
        <v>0.0002592545915797251</v>
      </c>
      <c r="T101" s="12">
        <f t="shared" si="50"/>
        <v>184.21289340152293</v>
      </c>
      <c r="U101" s="12"/>
      <c r="V101" s="12">
        <f t="shared" si="51"/>
        <v>2</v>
      </c>
      <c r="W101" s="12">
        <f t="shared" si="41"/>
        <v>12.300000000000018</v>
      </c>
      <c r="X101" s="12">
        <f t="shared" si="42"/>
        <v>7.674509314056777</v>
      </c>
      <c r="Y101" s="18">
        <f ca="1" t="shared" si="43"/>
        <v>7.27915093987842</v>
      </c>
      <c r="Z101" s="18">
        <f ca="1" t="shared" si="44"/>
        <v>7.888599776614014</v>
      </c>
      <c r="AA101" s="12"/>
      <c r="AB101" s="12"/>
      <c r="AC101" s="18">
        <v>83</v>
      </c>
      <c r="AD101" s="18"/>
      <c r="AE101" s="18"/>
      <c r="AF101" s="18"/>
      <c r="AG101" s="18"/>
      <c r="AH101" s="18"/>
      <c r="AI101" s="12"/>
    </row>
    <row r="102" spans="1:35" ht="12.75">
      <c r="A102" s="12">
        <f t="shared" si="45"/>
        <v>12.450000000000019</v>
      </c>
      <c r="B102" s="12">
        <f t="shared" si="46"/>
        <v>298.80000000000047</v>
      </c>
      <c r="C102" s="12">
        <f t="shared" si="30"/>
        <v>5</v>
      </c>
      <c r="D102" s="12">
        <f t="shared" si="31"/>
        <v>0.06540019052955322</v>
      </c>
      <c r="E102" s="12">
        <f t="shared" si="32"/>
        <v>0.011521965752887057</v>
      </c>
      <c r="F102" s="12">
        <f t="shared" si="37"/>
        <v>230.55096763187703</v>
      </c>
      <c r="G102" s="18">
        <f t="shared" si="33"/>
        <v>9</v>
      </c>
      <c r="H102" s="12">
        <f t="shared" si="47"/>
        <v>2.5</v>
      </c>
      <c r="I102" s="12">
        <f t="shared" si="34"/>
        <v>1.6</v>
      </c>
      <c r="J102" s="12">
        <f t="shared" si="35"/>
        <v>3.4</v>
      </c>
      <c r="K102" s="12">
        <f t="shared" si="36"/>
        <v>298.80000000000047</v>
      </c>
      <c r="L102" s="12">
        <f t="shared" si="48"/>
        <v>8.72246110537422</v>
      </c>
      <c r="M102" s="12">
        <f t="shared" si="38"/>
        <v>8.09115040172976</v>
      </c>
      <c r="N102" s="12">
        <f t="shared" si="39"/>
        <v>8.953647301293358</v>
      </c>
      <c r="O102" s="12"/>
      <c r="P102" s="12"/>
      <c r="Q102" s="12"/>
      <c r="R102" s="12">
        <f t="shared" si="40"/>
        <v>0.07440232597722776</v>
      </c>
      <c r="S102" s="12">
        <f t="shared" si="49"/>
        <v>0.0002592545915797251</v>
      </c>
      <c r="T102" s="12">
        <f t="shared" si="50"/>
        <v>187.81288987828367</v>
      </c>
      <c r="U102" s="12"/>
      <c r="V102" s="12">
        <f t="shared" si="51"/>
        <v>2</v>
      </c>
      <c r="W102" s="12">
        <f t="shared" si="41"/>
        <v>12.450000000000019</v>
      </c>
      <c r="X102" s="12">
        <f t="shared" si="42"/>
        <v>7.731966722804644</v>
      </c>
      <c r="Y102" s="18">
        <f ca="1" t="shared" si="43"/>
        <v>7.37082104076148</v>
      </c>
      <c r="Z102" s="18">
        <f ca="1" t="shared" si="44"/>
        <v>7.912324891086037</v>
      </c>
      <c r="AA102" s="12"/>
      <c r="AB102" s="12"/>
      <c r="AC102" s="18">
        <v>84</v>
      </c>
      <c r="AD102" s="18"/>
      <c r="AE102" s="18"/>
      <c r="AF102" s="18"/>
      <c r="AG102" s="18"/>
      <c r="AH102" s="18"/>
      <c r="AI102" s="12"/>
    </row>
    <row r="103" spans="1:35" ht="12.75">
      <c r="A103" s="12">
        <f t="shared" si="45"/>
        <v>12.60000000000002</v>
      </c>
      <c r="B103" s="12">
        <f t="shared" si="46"/>
        <v>302.40000000000043</v>
      </c>
      <c r="C103" s="12">
        <f t="shared" si="30"/>
        <v>5</v>
      </c>
      <c r="D103" s="12">
        <f t="shared" si="31"/>
        <v>0.06540019052955322</v>
      </c>
      <c r="E103" s="12">
        <f t="shared" si="32"/>
        <v>0.011521965752887057</v>
      </c>
      <c r="F103" s="12">
        <f t="shared" si="37"/>
        <v>234.15096673481776</v>
      </c>
      <c r="G103" s="18">
        <f t="shared" si="33"/>
        <v>9</v>
      </c>
      <c r="H103" s="12">
        <f t="shared" si="47"/>
        <v>2.5</v>
      </c>
      <c r="I103" s="12">
        <f t="shared" si="34"/>
        <v>1.6</v>
      </c>
      <c r="J103" s="12">
        <f t="shared" si="35"/>
        <v>3.4</v>
      </c>
      <c r="K103" s="12">
        <f t="shared" si="36"/>
        <v>302.40000000000043</v>
      </c>
      <c r="L103" s="12">
        <f t="shared" si="48"/>
        <v>8.767764758525438</v>
      </c>
      <c r="M103" s="12">
        <f t="shared" si="38"/>
        <v>8.179407399400365</v>
      </c>
      <c r="N103" s="12">
        <f t="shared" si="39"/>
        <v>8.962969455279866</v>
      </c>
      <c r="O103" s="12"/>
      <c r="P103" s="12"/>
      <c r="Q103" s="12"/>
      <c r="R103" s="12">
        <f t="shared" si="40"/>
        <v>0.07440232597722776</v>
      </c>
      <c r="S103" s="12">
        <f t="shared" si="49"/>
        <v>0.0002592545915797251</v>
      </c>
      <c r="T103" s="12">
        <f t="shared" si="50"/>
        <v>191.41288718292122</v>
      </c>
      <c r="U103" s="12"/>
      <c r="V103" s="12">
        <f t="shared" si="51"/>
        <v>2</v>
      </c>
      <c r="W103" s="12">
        <f t="shared" si="41"/>
        <v>12.60000000000002</v>
      </c>
      <c r="X103" s="12">
        <f t="shared" si="42"/>
        <v>7.781705926803484</v>
      </c>
      <c r="Y103" s="18">
        <f ca="1" t="shared" si="43"/>
        <v>7.456894785085606</v>
      </c>
      <c r="Z103" s="18">
        <f ca="1" t="shared" si="44"/>
        <v>7.93139261425</v>
      </c>
      <c r="AA103" s="12"/>
      <c r="AB103" s="12"/>
      <c r="AC103" s="12">
        <v>85</v>
      </c>
      <c r="AD103" s="18"/>
      <c r="AE103" s="18"/>
      <c r="AF103" s="18"/>
      <c r="AG103" s="18"/>
      <c r="AH103" s="18"/>
      <c r="AI103" s="12"/>
    </row>
    <row r="104" spans="1:35" ht="12.75">
      <c r="A104" s="12">
        <f t="shared" si="45"/>
        <v>12.75000000000002</v>
      </c>
      <c r="B104" s="12">
        <f t="shared" si="46"/>
        <v>306.00000000000045</v>
      </c>
      <c r="C104" s="12">
        <f t="shared" si="30"/>
        <v>5</v>
      </c>
      <c r="D104" s="12">
        <f t="shared" si="31"/>
        <v>0.06540019052955322</v>
      </c>
      <c r="E104" s="12">
        <f t="shared" si="32"/>
        <v>0.011521965752887057</v>
      </c>
      <c r="F104" s="12">
        <f t="shared" si="37"/>
        <v>237.75096602594132</v>
      </c>
      <c r="G104" s="18">
        <f t="shared" si="33"/>
        <v>9</v>
      </c>
      <c r="H104" s="12">
        <f t="shared" si="47"/>
        <v>2.5</v>
      </c>
      <c r="I104" s="12">
        <f t="shared" si="34"/>
        <v>1.6</v>
      </c>
      <c r="J104" s="12">
        <f t="shared" si="35"/>
        <v>3.4</v>
      </c>
      <c r="K104" s="12">
        <f t="shared" si="36"/>
        <v>306.00000000000045</v>
      </c>
      <c r="L104" s="12">
        <f t="shared" si="48"/>
        <v>8.807239498538355</v>
      </c>
      <c r="M104" s="12">
        <f t="shared" si="38"/>
        <v>8.264572369913825</v>
      </c>
      <c r="N104" s="12">
        <f t="shared" si="39"/>
        <v>8.970480236649799</v>
      </c>
      <c r="O104" s="12"/>
      <c r="P104" s="12"/>
      <c r="Q104" s="12"/>
      <c r="R104" s="12">
        <f t="shared" si="40"/>
        <v>0.07440232597722776</v>
      </c>
      <c r="S104" s="12">
        <f t="shared" si="49"/>
        <v>0.0002592545915797251</v>
      </c>
      <c r="T104" s="12">
        <f t="shared" si="50"/>
        <v>195.01288512090457</v>
      </c>
      <c r="U104" s="12"/>
      <c r="V104" s="12">
        <f t="shared" si="51"/>
        <v>2</v>
      </c>
      <c r="W104" s="12">
        <f t="shared" si="41"/>
        <v>12.75000000000002</v>
      </c>
      <c r="X104" s="12">
        <f t="shared" si="42"/>
        <v>7.8240180846778244</v>
      </c>
      <c r="Y104" s="18">
        <f ca="1" t="shared" si="43"/>
        <v>7.536610110251021</v>
      </c>
      <c r="Z104" s="18">
        <f ca="1" t="shared" si="44"/>
        <v>7.946566876690173</v>
      </c>
      <c r="AA104" s="12"/>
      <c r="AB104" s="12"/>
      <c r="AC104" s="18">
        <v>86</v>
      </c>
      <c r="AD104" s="18"/>
      <c r="AE104" s="18"/>
      <c r="AF104" s="18"/>
      <c r="AG104" s="18"/>
      <c r="AH104" s="18"/>
      <c r="AI104" s="12"/>
    </row>
    <row r="105" spans="1:35" ht="12.75">
      <c r="A105" s="12">
        <f t="shared" si="45"/>
        <v>12.90000000000002</v>
      </c>
      <c r="B105" s="12">
        <f t="shared" si="46"/>
        <v>309.6000000000005</v>
      </c>
      <c r="C105" s="12">
        <f t="shared" si="30"/>
        <v>5</v>
      </c>
      <c r="D105" s="12">
        <f t="shared" si="31"/>
        <v>0.06540019052955322</v>
      </c>
      <c r="E105" s="12">
        <f t="shared" si="32"/>
        <v>0.011521965752887057</v>
      </c>
      <c r="F105" s="12">
        <f t="shared" si="37"/>
        <v>241.35096546577114</v>
      </c>
      <c r="G105" s="18">
        <f t="shared" si="33"/>
        <v>9</v>
      </c>
      <c r="H105" s="12">
        <f t="shared" si="47"/>
        <v>2.5</v>
      </c>
      <c r="I105" s="12">
        <f t="shared" si="34"/>
        <v>1.6</v>
      </c>
      <c r="J105" s="12">
        <f t="shared" si="35"/>
        <v>3.4</v>
      </c>
      <c r="K105" s="12">
        <f t="shared" si="36"/>
        <v>309.6000000000005</v>
      </c>
      <c r="L105" s="12">
        <f t="shared" si="48"/>
        <v>8.841187891021654</v>
      </c>
      <c r="M105" s="12">
        <f t="shared" si="38"/>
        <v>8.34612273158244</v>
      </c>
      <c r="N105" s="12">
        <f t="shared" si="39"/>
        <v>8.976508692851139</v>
      </c>
      <c r="O105" s="12"/>
      <c r="P105" s="12"/>
      <c r="Q105" s="12"/>
      <c r="R105" s="12">
        <f t="shared" si="40"/>
        <v>0.07440232597722776</v>
      </c>
      <c r="S105" s="12">
        <f t="shared" si="49"/>
        <v>0.0002592545915797251</v>
      </c>
      <c r="T105" s="12">
        <f t="shared" si="50"/>
        <v>198.61288354341264</v>
      </c>
      <c r="U105" s="12"/>
      <c r="V105" s="12">
        <f t="shared" si="51"/>
        <v>2</v>
      </c>
      <c r="W105" s="12">
        <f t="shared" si="41"/>
        <v>12.90000000000002</v>
      </c>
      <c r="X105" s="12">
        <f t="shared" si="42"/>
        <v>7.859421869771856</v>
      </c>
      <c r="Y105" s="18">
        <f ca="1" t="shared" si="43"/>
        <v>7.609308831673812</v>
      </c>
      <c r="Z105" s="18">
        <f ca="1" t="shared" si="44"/>
        <v>7.958544392913846</v>
      </c>
      <c r="AA105" s="12"/>
      <c r="AB105" s="12"/>
      <c r="AC105" s="18">
        <v>87</v>
      </c>
      <c r="AD105" s="18"/>
      <c r="AE105" s="18"/>
      <c r="AF105" s="18"/>
      <c r="AG105" s="18"/>
      <c r="AH105" s="18"/>
      <c r="AI105" s="12"/>
    </row>
    <row r="106" spans="1:35" ht="12.75">
      <c r="A106" s="12">
        <f t="shared" si="45"/>
        <v>13.05000000000002</v>
      </c>
      <c r="B106" s="12">
        <f t="shared" si="46"/>
        <v>313.2000000000005</v>
      </c>
      <c r="C106" s="12">
        <f t="shared" si="30"/>
        <v>5</v>
      </c>
      <c r="D106" s="12">
        <f t="shared" si="31"/>
        <v>0.06540019052955322</v>
      </c>
      <c r="E106" s="12">
        <f t="shared" si="32"/>
        <v>0.011521965752887057</v>
      </c>
      <c r="F106" s="12">
        <f t="shared" si="37"/>
        <v>244.95096502311208</v>
      </c>
      <c r="G106" s="18">
        <f t="shared" si="33"/>
        <v>9</v>
      </c>
      <c r="H106" s="12">
        <f t="shared" si="47"/>
        <v>2.5</v>
      </c>
      <c r="I106" s="12">
        <f t="shared" si="34"/>
        <v>1.6</v>
      </c>
      <c r="J106" s="12">
        <f t="shared" si="35"/>
        <v>3.4</v>
      </c>
      <c r="K106" s="12">
        <f t="shared" si="36"/>
        <v>313.2000000000005</v>
      </c>
      <c r="L106" s="12">
        <f t="shared" si="48"/>
        <v>8.870027778598821</v>
      </c>
      <c r="M106" s="12">
        <f t="shared" si="38"/>
        <v>8.4235174266462</v>
      </c>
      <c r="N106" s="12">
        <f t="shared" si="39"/>
        <v>8.981332421781678</v>
      </c>
      <c r="O106" s="12"/>
      <c r="P106" s="12"/>
      <c r="Q106" s="12"/>
      <c r="R106" s="12">
        <f t="shared" si="40"/>
        <v>0.07440232597722776</v>
      </c>
      <c r="S106" s="12">
        <f t="shared" si="49"/>
        <v>0.0002592545915797251</v>
      </c>
      <c r="T106" s="12">
        <f t="shared" si="50"/>
        <v>202.21288233659365</v>
      </c>
      <c r="U106" s="12"/>
      <c r="V106" s="12">
        <f t="shared" si="51"/>
        <v>2</v>
      </c>
      <c r="W106" s="12">
        <f t="shared" si="41"/>
        <v>13.05000000000002</v>
      </c>
      <c r="X106" s="12">
        <f t="shared" si="42"/>
        <v>7.888599776614014</v>
      </c>
      <c r="Y106" s="18">
        <f ca="1" t="shared" si="43"/>
        <v>7.674509314056777</v>
      </c>
      <c r="Z106" s="18">
        <f ca="1" t="shared" si="44"/>
        <v>7.96793581788404</v>
      </c>
      <c r="AA106" s="12"/>
      <c r="AB106" s="12"/>
      <c r="AC106" s="12">
        <v>88</v>
      </c>
      <c r="AD106" s="18"/>
      <c r="AE106" s="18"/>
      <c r="AF106" s="18"/>
      <c r="AG106" s="18"/>
      <c r="AH106" s="18"/>
      <c r="AI106" s="12"/>
    </row>
    <row r="107" spans="1:35" ht="12.75">
      <c r="A107" s="12">
        <f t="shared" si="45"/>
        <v>13.20000000000002</v>
      </c>
      <c r="B107" s="12">
        <f t="shared" si="46"/>
        <v>316.8000000000005</v>
      </c>
      <c r="C107" s="12">
        <f t="shared" si="30"/>
        <v>5</v>
      </c>
      <c r="D107" s="12">
        <f t="shared" si="31"/>
        <v>0.06540019052955322</v>
      </c>
      <c r="E107" s="12">
        <f t="shared" si="32"/>
        <v>0.011521965752887057</v>
      </c>
      <c r="F107" s="12">
        <f t="shared" si="37"/>
        <v>248.55096467331288</v>
      </c>
      <c r="G107" s="18">
        <f t="shared" si="33"/>
        <v>9</v>
      </c>
      <c r="H107" s="12">
        <f t="shared" si="47"/>
        <v>2.5</v>
      </c>
      <c r="I107" s="12">
        <f t="shared" si="34"/>
        <v>1.6</v>
      </c>
      <c r="J107" s="12">
        <f t="shared" si="35"/>
        <v>3.4</v>
      </c>
      <c r="K107" s="12">
        <f t="shared" si="36"/>
        <v>316.8000000000005</v>
      </c>
      <c r="L107" s="12">
        <f t="shared" si="48"/>
        <v>8.894254794861437</v>
      </c>
      <c r="M107" s="12">
        <f t="shared" si="38"/>
        <v>8.49622492251505</v>
      </c>
      <c r="N107" s="12">
        <f t="shared" si="39"/>
        <v>8.985182504341163</v>
      </c>
      <c r="O107" s="12"/>
      <c r="P107" s="12"/>
      <c r="Q107" s="12"/>
      <c r="R107" s="12">
        <f t="shared" si="40"/>
        <v>0.07440232597722776</v>
      </c>
      <c r="S107" s="12">
        <f t="shared" si="49"/>
        <v>0.0002592545915797251</v>
      </c>
      <c r="T107" s="12">
        <f t="shared" si="50"/>
        <v>205.81288141334838</v>
      </c>
      <c r="U107" s="12"/>
      <c r="V107" s="12">
        <f t="shared" si="51"/>
        <v>2</v>
      </c>
      <c r="W107" s="12">
        <f t="shared" si="41"/>
        <v>13.20000000000002</v>
      </c>
      <c r="X107" s="12">
        <f t="shared" si="42"/>
        <v>7.912324891086037</v>
      </c>
      <c r="Y107" s="18">
        <f ca="1" t="shared" si="43"/>
        <v>7.731966722804644</v>
      </c>
      <c r="Z107" s="18">
        <f ca="1" t="shared" si="44"/>
        <v>7.975260143288541</v>
      </c>
      <c r="AA107" s="12"/>
      <c r="AB107" s="12"/>
      <c r="AC107" s="18">
        <v>89</v>
      </c>
      <c r="AD107" s="18"/>
      <c r="AE107" s="18"/>
      <c r="AF107" s="18"/>
      <c r="AG107" s="18"/>
      <c r="AH107" s="18"/>
      <c r="AI107" s="12"/>
    </row>
    <row r="108" spans="1:35" ht="12.75">
      <c r="A108" s="12">
        <f t="shared" si="45"/>
        <v>13.350000000000021</v>
      </c>
      <c r="B108" s="12">
        <f t="shared" si="46"/>
        <v>320.4000000000005</v>
      </c>
      <c r="C108" s="12">
        <f t="shared" si="30"/>
        <v>5</v>
      </c>
      <c r="D108" s="12">
        <f t="shared" si="31"/>
        <v>0.06540019052955322</v>
      </c>
      <c r="E108" s="12">
        <f t="shared" si="32"/>
        <v>0.011521965752887057</v>
      </c>
      <c r="F108" s="12">
        <f t="shared" si="37"/>
        <v>252.15096439689358</v>
      </c>
      <c r="G108" s="18">
        <f t="shared" si="33"/>
        <v>9</v>
      </c>
      <c r="H108" s="12">
        <f t="shared" si="47"/>
        <v>2.5</v>
      </c>
      <c r="I108" s="12">
        <f t="shared" si="34"/>
        <v>1.6</v>
      </c>
      <c r="J108" s="12">
        <f t="shared" si="35"/>
        <v>3.4</v>
      </c>
      <c r="K108" s="12">
        <f t="shared" si="36"/>
        <v>320.4000000000005</v>
      </c>
      <c r="L108" s="12">
        <f t="shared" si="48"/>
        <v>8.914403853295168</v>
      </c>
      <c r="M108" s="12">
        <f t="shared" si="38"/>
        <v>8.563758328191465</v>
      </c>
      <c r="N108" s="12">
        <f t="shared" si="39"/>
        <v>8.98824925456559</v>
      </c>
      <c r="O108" s="12"/>
      <c r="P108" s="12"/>
      <c r="Q108" s="12"/>
      <c r="R108" s="12">
        <f t="shared" si="40"/>
        <v>0.07440232597722776</v>
      </c>
      <c r="S108" s="12">
        <f t="shared" si="49"/>
        <v>0.0002592545915797251</v>
      </c>
      <c r="T108" s="12">
        <f t="shared" si="50"/>
        <v>209.4128807070437</v>
      </c>
      <c r="U108" s="12"/>
      <c r="V108" s="12">
        <f t="shared" si="51"/>
        <v>2</v>
      </c>
      <c r="W108" s="12">
        <f t="shared" si="41"/>
        <v>13.350000000000021</v>
      </c>
      <c r="X108" s="12">
        <f t="shared" si="42"/>
        <v>7.93139261425</v>
      </c>
      <c r="Y108" s="18">
        <f ca="1" t="shared" si="43"/>
        <v>7.781705926803484</v>
      </c>
      <c r="Z108" s="18">
        <f ca="1" t="shared" si="44"/>
        <v>7.980948027169537</v>
      </c>
      <c r="AA108" s="12"/>
      <c r="AB108" s="12"/>
      <c r="AC108" s="18">
        <v>90</v>
      </c>
      <c r="AD108" s="18"/>
      <c r="AE108" s="18"/>
      <c r="AF108" s="18"/>
      <c r="AG108" s="18"/>
      <c r="AH108" s="18"/>
      <c r="AI108" s="12"/>
    </row>
    <row r="109" spans="1:35" ht="12.75">
      <c r="A109" s="12">
        <f t="shared" si="45"/>
        <v>13.500000000000021</v>
      </c>
      <c r="B109" s="12">
        <f t="shared" si="46"/>
        <v>324.0000000000005</v>
      </c>
      <c r="C109" s="12">
        <f t="shared" si="30"/>
        <v>5</v>
      </c>
      <c r="D109" s="12">
        <f t="shared" si="31"/>
        <v>0.06540019052955322</v>
      </c>
      <c r="E109" s="12">
        <f t="shared" si="32"/>
        <v>0.011521965752887057</v>
      </c>
      <c r="F109" s="12">
        <f t="shared" si="37"/>
        <v>255.75096417846095</v>
      </c>
      <c r="G109" s="18">
        <f t="shared" si="33"/>
        <v>9</v>
      </c>
      <c r="H109" s="12">
        <f t="shared" si="47"/>
        <v>2.5</v>
      </c>
      <c r="I109" s="12">
        <f t="shared" si="34"/>
        <v>1.6</v>
      </c>
      <c r="J109" s="12">
        <f t="shared" si="35"/>
        <v>3.4</v>
      </c>
      <c r="K109" s="12">
        <f t="shared" si="36"/>
        <v>324.0000000000005</v>
      </c>
      <c r="L109" s="12">
        <f t="shared" si="48"/>
        <v>8.931014888710292</v>
      </c>
      <c r="M109" s="12">
        <f t="shared" si="38"/>
        <v>8.62571412440474</v>
      </c>
      <c r="N109" s="12">
        <f t="shared" si="39"/>
        <v>8.990688081311955</v>
      </c>
      <c r="O109" s="12"/>
      <c r="P109" s="12"/>
      <c r="Q109" s="12"/>
      <c r="R109" s="12">
        <f t="shared" si="40"/>
        <v>0.07440232597722776</v>
      </c>
      <c r="S109" s="12">
        <f t="shared" si="49"/>
        <v>0.0002592545915797251</v>
      </c>
      <c r="T109" s="12">
        <f t="shared" si="50"/>
        <v>213.0128801667039</v>
      </c>
      <c r="U109" s="12"/>
      <c r="V109" s="12">
        <f t="shared" si="51"/>
        <v>2</v>
      </c>
      <c r="W109" s="12">
        <f t="shared" si="41"/>
        <v>13.500000000000021</v>
      </c>
      <c r="X109" s="12">
        <f t="shared" si="42"/>
        <v>7.946566876690173</v>
      </c>
      <c r="Y109" s="18">
        <f ca="1" t="shared" si="43"/>
        <v>7.8240180846778244</v>
      </c>
      <c r="Z109" s="18">
        <f ca="1" t="shared" si="44"/>
        <v>7.985350249365806</v>
      </c>
      <c r="AA109" s="12"/>
      <c r="AB109" s="12"/>
      <c r="AC109" s="12">
        <v>91</v>
      </c>
      <c r="AD109" s="18"/>
      <c r="AE109" s="18"/>
      <c r="AF109" s="18"/>
      <c r="AG109" s="18"/>
      <c r="AH109" s="18"/>
      <c r="AI109" s="12"/>
    </row>
    <row r="110" spans="1:35" ht="12.75">
      <c r="A110" s="12">
        <f t="shared" si="45"/>
        <v>13.650000000000022</v>
      </c>
      <c r="B110" s="12">
        <f t="shared" si="46"/>
        <v>327.60000000000053</v>
      </c>
      <c r="C110" s="12">
        <f t="shared" si="30"/>
        <v>5</v>
      </c>
      <c r="D110" s="12">
        <f t="shared" si="31"/>
        <v>0.06540019052955322</v>
      </c>
      <c r="E110" s="12">
        <f t="shared" si="32"/>
        <v>0.011521965752887057</v>
      </c>
      <c r="F110" s="12">
        <f t="shared" si="37"/>
        <v>259.3509640058505</v>
      </c>
      <c r="G110" s="18">
        <f t="shared" si="33"/>
        <v>9</v>
      </c>
      <c r="H110" s="12">
        <f t="shared" si="47"/>
        <v>2.5</v>
      </c>
      <c r="I110" s="12">
        <f t="shared" si="34"/>
        <v>1.6</v>
      </c>
      <c r="J110" s="12">
        <f t="shared" si="35"/>
        <v>3.4</v>
      </c>
      <c r="K110" s="12">
        <f t="shared" si="36"/>
        <v>327.60000000000053</v>
      </c>
      <c r="L110" s="12">
        <f t="shared" si="48"/>
        <v>8.944606031143355</v>
      </c>
      <c r="M110" s="12">
        <f t="shared" si="38"/>
        <v>8.681808982001998</v>
      </c>
      <c r="N110" s="12">
        <f t="shared" si="39"/>
        <v>8.992625031574025</v>
      </c>
      <c r="O110" s="12"/>
      <c r="P110" s="12"/>
      <c r="Q110" s="12"/>
      <c r="R110" s="12">
        <f t="shared" si="40"/>
        <v>0.07440232597722776</v>
      </c>
      <c r="S110" s="12">
        <f t="shared" si="49"/>
        <v>0.0002592545915797251</v>
      </c>
      <c r="T110" s="12">
        <f t="shared" si="50"/>
        <v>216.61287975333104</v>
      </c>
      <c r="U110" s="12"/>
      <c r="V110" s="12">
        <f t="shared" si="51"/>
        <v>2</v>
      </c>
      <c r="W110" s="12">
        <f t="shared" si="41"/>
        <v>13.650000000000022</v>
      </c>
      <c r="X110" s="12">
        <f t="shared" si="42"/>
        <v>7.958544392913846</v>
      </c>
      <c r="Y110" s="18">
        <f ca="1" t="shared" si="43"/>
        <v>7.859421869771856</v>
      </c>
      <c r="Z110" s="18">
        <f ca="1" t="shared" si="44"/>
        <v>7.988748440910403</v>
      </c>
      <c r="AA110" s="12"/>
      <c r="AB110" s="12"/>
      <c r="AC110" s="18">
        <v>92</v>
      </c>
      <c r="AD110" s="18"/>
      <c r="AE110" s="18"/>
      <c r="AF110" s="18"/>
      <c r="AG110" s="18"/>
      <c r="AH110" s="18"/>
      <c r="AI110" s="12"/>
    </row>
    <row r="111" spans="1:35" ht="12.75">
      <c r="A111" s="12">
        <f t="shared" si="45"/>
        <v>13.800000000000022</v>
      </c>
      <c r="B111" s="12">
        <f t="shared" si="46"/>
        <v>331.2000000000005</v>
      </c>
      <c r="C111" s="12">
        <f t="shared" si="30"/>
        <v>5</v>
      </c>
      <c r="D111" s="12">
        <f t="shared" si="31"/>
        <v>0.06540019052955322</v>
      </c>
      <c r="E111" s="12">
        <f t="shared" si="32"/>
        <v>0.011521965752887057</v>
      </c>
      <c r="F111" s="12">
        <f t="shared" si="37"/>
        <v>262.95096386944977</v>
      </c>
      <c r="G111" s="18">
        <f t="shared" si="33"/>
        <v>9</v>
      </c>
      <c r="H111" s="12">
        <f t="shared" si="47"/>
        <v>2.5</v>
      </c>
      <c r="I111" s="12">
        <f t="shared" si="34"/>
        <v>1.6</v>
      </c>
      <c r="J111" s="12">
        <f t="shared" si="35"/>
        <v>3.4</v>
      </c>
      <c r="K111" s="12">
        <f t="shared" si="36"/>
        <v>331.2000000000005</v>
      </c>
      <c r="L111" s="12">
        <f t="shared" si="48"/>
        <v>8.955655249889606</v>
      </c>
      <c r="M111" s="12">
        <f t="shared" si="38"/>
        <v>8.731908154669696</v>
      </c>
      <c r="N111" s="12">
        <f t="shared" si="39"/>
        <v>8.994161787418033</v>
      </c>
      <c r="O111" s="12"/>
      <c r="P111" s="12"/>
      <c r="Q111" s="12"/>
      <c r="R111" s="12">
        <f t="shared" si="40"/>
        <v>0.07440232597722776</v>
      </c>
      <c r="S111" s="12">
        <f t="shared" si="49"/>
        <v>0.0002592545915797251</v>
      </c>
      <c r="T111" s="12">
        <f t="shared" si="50"/>
        <v>220.21287943709098</v>
      </c>
      <c r="U111" s="12"/>
      <c r="V111" s="12">
        <f t="shared" si="51"/>
        <v>2</v>
      </c>
      <c r="W111" s="12">
        <f t="shared" si="41"/>
        <v>13.800000000000022</v>
      </c>
      <c r="X111" s="12">
        <f t="shared" si="42"/>
        <v>7.96793581788404</v>
      </c>
      <c r="Y111" s="18">
        <f ca="1" t="shared" si="43"/>
        <v>7.888599776614014</v>
      </c>
      <c r="Z111" s="18">
        <f ca="1" t="shared" si="44"/>
        <v>7.991366209310668</v>
      </c>
      <c r="AA111" s="12"/>
      <c r="AB111" s="12"/>
      <c r="AC111" s="18">
        <v>93</v>
      </c>
      <c r="AD111" s="18"/>
      <c r="AE111" s="18"/>
      <c r="AF111" s="18"/>
      <c r="AG111" s="18"/>
      <c r="AH111" s="18"/>
      <c r="AI111" s="12"/>
    </row>
    <row r="112" spans="1:35" ht="12.75">
      <c r="A112" s="12">
        <f t="shared" si="45"/>
        <v>13.950000000000022</v>
      </c>
      <c r="B112" s="12">
        <f t="shared" si="46"/>
        <v>334.8000000000005</v>
      </c>
      <c r="C112" s="12">
        <f t="shared" si="30"/>
        <v>5</v>
      </c>
      <c r="D112" s="12">
        <f t="shared" si="31"/>
        <v>0.06540019052955322</v>
      </c>
      <c r="E112" s="12">
        <f t="shared" si="32"/>
        <v>0.011521965752887057</v>
      </c>
      <c r="F112" s="12">
        <f t="shared" si="37"/>
        <v>266.55096376166296</v>
      </c>
      <c r="G112" s="18">
        <f t="shared" si="33"/>
        <v>9</v>
      </c>
      <c r="H112" s="12">
        <f t="shared" si="47"/>
        <v>2.5</v>
      </c>
      <c r="I112" s="12">
        <f t="shared" si="34"/>
        <v>1.6</v>
      </c>
      <c r="J112" s="12">
        <f t="shared" si="35"/>
        <v>3.4</v>
      </c>
      <c r="K112" s="12">
        <f t="shared" si="36"/>
        <v>334.8000000000005</v>
      </c>
      <c r="L112" s="12">
        <f t="shared" si="48"/>
        <v>8.96458988808198</v>
      </c>
      <c r="M112" s="12">
        <f t="shared" si="38"/>
        <v>8.776039714371958</v>
      </c>
      <c r="N112" s="12">
        <f t="shared" si="39"/>
        <v>8.995380024655482</v>
      </c>
      <c r="O112" s="12"/>
      <c r="P112" s="12"/>
      <c r="Q112" s="12"/>
      <c r="R112" s="12">
        <f t="shared" si="40"/>
        <v>0.07440232597722776</v>
      </c>
      <c r="S112" s="12">
        <f t="shared" si="49"/>
        <v>0.0002592545915797251</v>
      </c>
      <c r="T112" s="12">
        <f t="shared" si="50"/>
        <v>223.81287919515978</v>
      </c>
      <c r="U112" s="12"/>
      <c r="V112" s="12">
        <f t="shared" si="51"/>
        <v>2</v>
      </c>
      <c r="W112" s="12">
        <f t="shared" si="41"/>
        <v>13.950000000000022</v>
      </c>
      <c r="X112" s="12">
        <f t="shared" si="42"/>
        <v>7.975260143288541</v>
      </c>
      <c r="Y112" s="18">
        <f ca="1" t="shared" si="43"/>
        <v>7.912324891086037</v>
      </c>
      <c r="Z112" s="18">
        <f ca="1" t="shared" si="44"/>
        <v>7.993379571874183</v>
      </c>
      <c r="AA112" s="12"/>
      <c r="AB112" s="12"/>
      <c r="AC112" s="12">
        <v>94</v>
      </c>
      <c r="AD112" s="18"/>
      <c r="AE112" s="18"/>
      <c r="AF112" s="18"/>
      <c r="AG112" s="18"/>
      <c r="AH112" s="18"/>
      <c r="AI112" s="12"/>
    </row>
    <row r="113" spans="1:35" ht="12.75">
      <c r="A113" s="12">
        <f t="shared" si="45"/>
        <v>14.100000000000023</v>
      </c>
      <c r="B113" s="12">
        <f t="shared" si="46"/>
        <v>338.40000000000055</v>
      </c>
      <c r="C113" s="12">
        <f t="shared" si="30"/>
        <v>5</v>
      </c>
      <c r="D113" s="12">
        <f t="shared" si="31"/>
        <v>0.06540019052955322</v>
      </c>
      <c r="E113" s="12">
        <f t="shared" si="32"/>
        <v>0.011521965752887057</v>
      </c>
      <c r="F113" s="12">
        <f t="shared" si="37"/>
        <v>270.1509636764873</v>
      </c>
      <c r="G113" s="18">
        <f t="shared" si="33"/>
        <v>9</v>
      </c>
      <c r="H113" s="12">
        <f t="shared" si="47"/>
        <v>2.5</v>
      </c>
      <c r="I113" s="12">
        <f t="shared" si="34"/>
        <v>1.6</v>
      </c>
      <c r="J113" s="12">
        <f t="shared" si="35"/>
        <v>3.4</v>
      </c>
      <c r="K113" s="12">
        <f t="shared" si="36"/>
        <v>338.40000000000055</v>
      </c>
      <c r="L113" s="12">
        <f t="shared" si="48"/>
        <v>8.971782601489714</v>
      </c>
      <c r="M113" s="12">
        <f t="shared" si="38"/>
        <v>8.814391546757353</v>
      </c>
      <c r="N113" s="12">
        <f t="shared" si="39"/>
        <v>8.99634512619297</v>
      </c>
      <c r="O113" s="12"/>
      <c r="P113" s="12"/>
      <c r="Q113" s="12"/>
      <c r="R113" s="12">
        <f t="shared" si="40"/>
        <v>0.07440232597722776</v>
      </c>
      <c r="S113" s="12">
        <f t="shared" si="49"/>
        <v>0.0002592545915797251</v>
      </c>
      <c r="T113" s="12">
        <f t="shared" si="50"/>
        <v>227.41287901007672</v>
      </c>
      <c r="U113" s="12"/>
      <c r="V113" s="12">
        <f t="shared" si="51"/>
        <v>2</v>
      </c>
      <c r="W113" s="12">
        <f t="shared" si="41"/>
        <v>14.100000000000023</v>
      </c>
      <c r="X113" s="12">
        <f t="shared" si="42"/>
        <v>7.980948027169537</v>
      </c>
      <c r="Y113" s="18">
        <f ca="1" t="shared" si="43"/>
        <v>7.93139261425</v>
      </c>
      <c r="Z113" s="18">
        <f ca="1" t="shared" si="44"/>
        <v>7.994926168509814</v>
      </c>
      <c r="AA113" s="12"/>
      <c r="AB113" s="12"/>
      <c r="AC113" s="18">
        <v>95</v>
      </c>
      <c r="AD113" s="18"/>
      <c r="AE113" s="18"/>
      <c r="AF113" s="18"/>
      <c r="AG113" s="18"/>
      <c r="AH113" s="18"/>
      <c r="AI113" s="12"/>
    </row>
    <row r="114" spans="1:35" ht="12.75">
      <c r="A114" s="12">
        <f t="shared" si="45"/>
        <v>14.250000000000023</v>
      </c>
      <c r="B114" s="12">
        <f t="shared" si="46"/>
        <v>342.00000000000057</v>
      </c>
      <c r="C114" s="12">
        <f t="shared" si="30"/>
        <v>5</v>
      </c>
      <c r="D114" s="12">
        <f t="shared" si="31"/>
        <v>0.06540019052955322</v>
      </c>
      <c r="E114" s="12">
        <f t="shared" si="32"/>
        <v>0.011521965752887057</v>
      </c>
      <c r="F114" s="12">
        <f t="shared" si="37"/>
        <v>273.7509636091797</v>
      </c>
      <c r="G114" s="18">
        <f t="shared" si="33"/>
        <v>9</v>
      </c>
      <c r="H114" s="12">
        <f t="shared" si="47"/>
        <v>2.5</v>
      </c>
      <c r="I114" s="12">
        <f t="shared" si="34"/>
        <v>1.6</v>
      </c>
      <c r="J114" s="12">
        <f t="shared" si="35"/>
        <v>3.4</v>
      </c>
      <c r="K114" s="12">
        <f t="shared" si="36"/>
        <v>342.00000000000057</v>
      </c>
      <c r="L114" s="12">
        <f t="shared" si="48"/>
        <v>8.977551925883919</v>
      </c>
      <c r="M114" s="12">
        <f t="shared" si="38"/>
        <v>8.847291768285242</v>
      </c>
      <c r="N114" s="12">
        <f t="shared" si="39"/>
        <v>8.997109291096653</v>
      </c>
      <c r="O114" s="12"/>
      <c r="P114" s="12"/>
      <c r="Q114" s="12"/>
      <c r="R114" s="12">
        <f t="shared" si="40"/>
        <v>0.07440232597722776</v>
      </c>
      <c r="S114" s="12">
        <f t="shared" si="49"/>
        <v>0.0002592545915797251</v>
      </c>
      <c r="T114" s="12">
        <f t="shared" si="50"/>
        <v>231.01287886848377</v>
      </c>
      <c r="U114" s="12"/>
      <c r="V114" s="12">
        <f t="shared" si="51"/>
        <v>2</v>
      </c>
      <c r="W114" s="12">
        <f t="shared" si="41"/>
        <v>14.250000000000023</v>
      </c>
      <c r="X114" s="12">
        <f t="shared" si="42"/>
        <v>7.985350249365806</v>
      </c>
      <c r="Y114" s="18">
        <f ca="1" t="shared" si="43"/>
        <v>7.946566876690173</v>
      </c>
      <c r="Z114" s="18">
        <f ca="1" t="shared" si="44"/>
        <v>7.996113081388888</v>
      </c>
      <c r="AA114" s="12"/>
      <c r="AB114" s="12"/>
      <c r="AC114" s="18">
        <v>96</v>
      </c>
      <c r="AD114" s="18"/>
      <c r="AE114" s="18"/>
      <c r="AF114" s="18"/>
      <c r="AG114" s="18"/>
      <c r="AH114" s="18"/>
      <c r="AI114" s="12"/>
    </row>
    <row r="115" spans="1:35" ht="12.75">
      <c r="A115" s="12">
        <f t="shared" si="45"/>
        <v>14.400000000000023</v>
      </c>
      <c r="B115" s="12">
        <f t="shared" si="46"/>
        <v>345.6000000000006</v>
      </c>
      <c r="C115" s="12">
        <f t="shared" si="30"/>
        <v>5</v>
      </c>
      <c r="D115" s="12">
        <f t="shared" si="31"/>
        <v>0.06540019052955322</v>
      </c>
      <c r="E115" s="12">
        <f t="shared" si="32"/>
        <v>0.011521965752887057</v>
      </c>
      <c r="F115" s="12">
        <f t="shared" si="37"/>
        <v>277.3509635559916</v>
      </c>
      <c r="G115" s="18">
        <f t="shared" si="33"/>
        <v>9</v>
      </c>
      <c r="H115" s="12">
        <f t="shared" si="47"/>
        <v>2.5</v>
      </c>
      <c r="I115" s="12">
        <f t="shared" si="34"/>
        <v>1.6</v>
      </c>
      <c r="J115" s="12">
        <f t="shared" si="35"/>
        <v>3.4</v>
      </c>
      <c r="K115" s="12">
        <f t="shared" si="36"/>
        <v>345.6000000000006</v>
      </c>
      <c r="L115" s="12">
        <f t="shared" si="48"/>
        <v>8.982165814747084</v>
      </c>
      <c r="M115" s="12">
        <f t="shared" si="38"/>
        <v>8.8751767312964</v>
      </c>
      <c r="N115" s="12">
        <f t="shared" si="39"/>
        <v>8.997714103947324</v>
      </c>
      <c r="O115" s="12"/>
      <c r="P115" s="12"/>
      <c r="Q115" s="12"/>
      <c r="R115" s="12">
        <f t="shared" si="40"/>
        <v>0.07440232597722776</v>
      </c>
      <c r="S115" s="12">
        <f t="shared" si="49"/>
        <v>0.0002592545915797251</v>
      </c>
      <c r="T115" s="12">
        <f t="shared" si="50"/>
        <v>234.61287876016183</v>
      </c>
      <c r="U115" s="12"/>
      <c r="V115" s="12">
        <f t="shared" si="51"/>
        <v>2</v>
      </c>
      <c r="W115" s="12">
        <f t="shared" si="41"/>
        <v>14.400000000000023</v>
      </c>
      <c r="X115" s="12">
        <f t="shared" si="42"/>
        <v>7.988748440910403</v>
      </c>
      <c r="Y115" s="18">
        <f ca="1" t="shared" si="43"/>
        <v>7.958544392913846</v>
      </c>
      <c r="Z115" s="18">
        <f ca="1" t="shared" si="44"/>
        <v>7.997023293043006</v>
      </c>
      <c r="AA115" s="12"/>
      <c r="AB115" s="12"/>
      <c r="AC115" s="12">
        <v>97</v>
      </c>
      <c r="AD115" s="18"/>
      <c r="AE115" s="18"/>
      <c r="AF115" s="18"/>
      <c r="AG115" s="18"/>
      <c r="AH115" s="18"/>
      <c r="AI115" s="12"/>
    </row>
    <row r="116" spans="1:35" ht="12.75">
      <c r="A116" s="12">
        <f t="shared" si="45"/>
        <v>14.550000000000024</v>
      </c>
      <c r="B116" s="12">
        <f t="shared" si="46"/>
        <v>349.20000000000056</v>
      </c>
      <c r="C116" s="12">
        <f t="shared" si="30"/>
        <v>5</v>
      </c>
      <c r="D116" s="12">
        <f t="shared" si="31"/>
        <v>0.06540019052955322</v>
      </c>
      <c r="E116" s="12">
        <f t="shared" si="32"/>
        <v>0.011521965752887057</v>
      </c>
      <c r="F116" s="12">
        <f t="shared" si="37"/>
        <v>280.9509635139612</v>
      </c>
      <c r="G116" s="18">
        <f t="shared" si="33"/>
        <v>9</v>
      </c>
      <c r="H116" s="12">
        <f t="shared" si="47"/>
        <v>2.5</v>
      </c>
      <c r="I116" s="12">
        <f t="shared" si="34"/>
        <v>1.6</v>
      </c>
      <c r="J116" s="12">
        <f t="shared" si="35"/>
        <v>3.4</v>
      </c>
      <c r="K116" s="12">
        <f t="shared" si="36"/>
        <v>349.20000000000056</v>
      </c>
      <c r="L116" s="12">
        <f t="shared" si="48"/>
        <v>8.985846805474795</v>
      </c>
      <c r="M116" s="12">
        <f t="shared" si="38"/>
        <v>8.898552838666333</v>
      </c>
      <c r="N116" s="12">
        <f t="shared" si="39"/>
        <v>8.998192637185264</v>
      </c>
      <c r="O116" s="12"/>
      <c r="P116" s="12"/>
      <c r="Q116" s="12"/>
      <c r="R116" s="12">
        <f t="shared" si="40"/>
        <v>0.07440232597722776</v>
      </c>
      <c r="S116" s="12">
        <f t="shared" si="49"/>
        <v>0.0002592545915797251</v>
      </c>
      <c r="T116" s="12">
        <f t="shared" si="50"/>
        <v>238.21287867729288</v>
      </c>
      <c r="U116" s="12"/>
      <c r="V116" s="12">
        <f t="shared" si="51"/>
        <v>2</v>
      </c>
      <c r="W116" s="12">
        <f t="shared" si="41"/>
        <v>14.550000000000024</v>
      </c>
      <c r="X116" s="12">
        <f t="shared" si="42"/>
        <v>7.991366209310668</v>
      </c>
      <c r="Y116" s="18">
        <f ca="1" t="shared" si="43"/>
        <v>7.96793581788404</v>
      </c>
      <c r="Z116" s="18">
        <f ca="1" t="shared" si="44"/>
        <v>7.997720916818653</v>
      </c>
      <c r="AA116" s="12"/>
      <c r="AB116" s="12"/>
      <c r="AC116" s="18">
        <v>98</v>
      </c>
      <c r="AD116" s="18"/>
      <c r="AE116" s="18"/>
      <c r="AF116" s="18"/>
      <c r="AG116" s="18"/>
      <c r="AH116" s="18"/>
      <c r="AI116" s="12"/>
    </row>
    <row r="117" spans="1:35" ht="12.75">
      <c r="A117" s="12">
        <f t="shared" si="45"/>
        <v>14.700000000000024</v>
      </c>
      <c r="B117" s="12">
        <f t="shared" si="46"/>
        <v>352.8000000000006</v>
      </c>
      <c r="C117" s="12">
        <f t="shared" si="30"/>
        <v>5</v>
      </c>
      <c r="D117" s="12">
        <f t="shared" si="31"/>
        <v>0.06540019052955322</v>
      </c>
      <c r="E117" s="12">
        <f t="shared" si="32"/>
        <v>0.011521965752887057</v>
      </c>
      <c r="F117" s="12">
        <f t="shared" si="37"/>
        <v>284.55096348074784</v>
      </c>
      <c r="G117" s="18">
        <f t="shared" si="33"/>
        <v>9</v>
      </c>
      <c r="H117" s="12">
        <f t="shared" si="47"/>
        <v>2.5</v>
      </c>
      <c r="I117" s="12">
        <f t="shared" si="34"/>
        <v>1.6</v>
      </c>
      <c r="J117" s="12">
        <f t="shared" si="35"/>
        <v>3.4</v>
      </c>
      <c r="K117" s="12">
        <f t="shared" si="36"/>
        <v>352.8000000000006</v>
      </c>
      <c r="L117" s="12">
        <f t="shared" si="48"/>
        <v>8.98877783789516</v>
      </c>
      <c r="M117" s="12">
        <f t="shared" si="38"/>
        <v>8.917958515421077</v>
      </c>
      <c r="N117" s="12">
        <f t="shared" si="39"/>
        <v>8.998571158251861</v>
      </c>
      <c r="O117" s="12"/>
      <c r="P117" s="12"/>
      <c r="Q117" s="12"/>
      <c r="R117" s="12">
        <f t="shared" si="40"/>
        <v>0.07440232597722776</v>
      </c>
      <c r="S117" s="12">
        <f t="shared" si="49"/>
        <v>0.0002592545915797251</v>
      </c>
      <c r="T117" s="12">
        <f t="shared" si="50"/>
        <v>241.8128786138962</v>
      </c>
      <c r="U117" s="12"/>
      <c r="V117" s="12">
        <f t="shared" si="51"/>
        <v>2</v>
      </c>
      <c r="W117" s="12">
        <f t="shared" si="41"/>
        <v>14.700000000000024</v>
      </c>
      <c r="X117" s="12">
        <f t="shared" si="42"/>
        <v>7.993379571874183</v>
      </c>
      <c r="Y117" s="18">
        <f ca="1" t="shared" si="43"/>
        <v>7.975260143288541</v>
      </c>
      <c r="Z117" s="18">
        <f ca="1" t="shared" si="44"/>
        <v>7.99825537319564</v>
      </c>
      <c r="AA117" s="12"/>
      <c r="AB117" s="12"/>
      <c r="AC117" s="18">
        <v>99</v>
      </c>
      <c r="AD117" s="18"/>
      <c r="AE117" s="18"/>
      <c r="AF117" s="18"/>
      <c r="AG117" s="18"/>
      <c r="AH117" s="18"/>
      <c r="AI117" s="12"/>
    </row>
    <row r="118" spans="1:35" ht="12.75">
      <c r="A118" s="12">
        <f t="shared" si="45"/>
        <v>14.850000000000025</v>
      </c>
      <c r="B118" s="12">
        <f t="shared" si="46"/>
        <v>356.4000000000006</v>
      </c>
      <c r="C118" s="12">
        <f t="shared" si="30"/>
        <v>5</v>
      </c>
      <c r="D118" s="12">
        <f t="shared" si="31"/>
        <v>0.06540019052955322</v>
      </c>
      <c r="E118" s="12">
        <f t="shared" si="32"/>
        <v>0.011521965752887057</v>
      </c>
      <c r="F118" s="12">
        <f t="shared" si="37"/>
        <v>288.1509634545019</v>
      </c>
      <c r="G118" s="18">
        <f t="shared" si="33"/>
        <v>9</v>
      </c>
      <c r="H118" s="12">
        <f t="shared" si="47"/>
        <v>2.5</v>
      </c>
      <c r="I118" s="12">
        <f t="shared" si="34"/>
        <v>1.6</v>
      </c>
      <c r="J118" s="12">
        <f t="shared" si="35"/>
        <v>3.4</v>
      </c>
      <c r="K118" s="12">
        <f t="shared" si="36"/>
        <v>356.4000000000006</v>
      </c>
      <c r="L118" s="12">
        <f t="shared" si="48"/>
        <v>8.99110807961551</v>
      </c>
      <c r="M118" s="12">
        <f t="shared" si="38"/>
        <v>8.933931242002451</v>
      </c>
      <c r="N118" s="12">
        <f t="shared" si="39"/>
        <v>8.998870507661884</v>
      </c>
      <c r="O118" s="12"/>
      <c r="P118" s="12"/>
      <c r="Q118" s="12"/>
      <c r="R118" s="12">
        <f t="shared" si="40"/>
        <v>0.07440232597722776</v>
      </c>
      <c r="S118" s="12">
        <f t="shared" si="49"/>
        <v>0.0002592545915797251</v>
      </c>
      <c r="T118" s="12">
        <f t="shared" si="50"/>
        <v>245.41287856539628</v>
      </c>
      <c r="U118" s="12"/>
      <c r="V118" s="12">
        <f t="shared" si="51"/>
        <v>2</v>
      </c>
      <c r="W118" s="12">
        <f t="shared" si="41"/>
        <v>14.850000000000025</v>
      </c>
      <c r="X118" s="12">
        <f t="shared" si="42"/>
        <v>7.994926168509814</v>
      </c>
      <c r="Y118" s="18">
        <f ca="1" t="shared" si="43"/>
        <v>7.980948027169537</v>
      </c>
      <c r="Z118" s="18">
        <f ca="1" t="shared" si="44"/>
        <v>7.998664689544341</v>
      </c>
      <c r="AA118" s="12"/>
      <c r="AB118" s="12"/>
      <c r="AC118" s="12">
        <v>100</v>
      </c>
      <c r="AD118" s="18"/>
      <c r="AE118" s="18"/>
      <c r="AF118" s="18"/>
      <c r="AG118" s="18"/>
      <c r="AH118" s="18"/>
      <c r="AI118" s="12"/>
    </row>
    <row r="119" spans="1:35" ht="12.75">
      <c r="A119" s="12">
        <f t="shared" si="45"/>
        <v>15.000000000000025</v>
      </c>
      <c r="B119" s="12">
        <f t="shared" si="46"/>
        <v>360.00000000000057</v>
      </c>
      <c r="C119" s="12">
        <f t="shared" si="30"/>
        <v>5</v>
      </c>
      <c r="D119" s="12">
        <f t="shared" si="31"/>
        <v>0.06540019052955322</v>
      </c>
      <c r="E119" s="12">
        <f t="shared" si="32"/>
        <v>0.011521965752887057</v>
      </c>
      <c r="F119" s="12">
        <f t="shared" si="37"/>
        <v>291.7509634337618</v>
      </c>
      <c r="G119" s="18">
        <f t="shared" si="33"/>
        <v>9</v>
      </c>
      <c r="H119" s="12">
        <f t="shared" si="47"/>
        <v>2.5</v>
      </c>
      <c r="I119" s="12">
        <f t="shared" si="34"/>
        <v>1.6</v>
      </c>
      <c r="J119" s="12">
        <f t="shared" si="35"/>
        <v>3.4</v>
      </c>
      <c r="K119" s="12">
        <f>K118+($A$11*24)</f>
        <v>360.0000000000006</v>
      </c>
      <c r="L119" s="12">
        <f t="shared" si="48"/>
        <v>8.992958374059565</v>
      </c>
      <c r="M119" s="12">
        <f t="shared" si="38"/>
        <v>8.946982384696659</v>
      </c>
      <c r="N119" s="12">
        <f t="shared" si="39"/>
        <v>8.999107206346487</v>
      </c>
      <c r="O119" s="12"/>
      <c r="P119" s="12"/>
      <c r="Q119" s="12"/>
      <c r="R119" s="12">
        <f>R118</f>
        <v>0.07440232597722776</v>
      </c>
      <c r="S119" s="12">
        <f>S118</f>
        <v>0.0002592545915797251</v>
      </c>
      <c r="T119" s="12">
        <f t="shared" si="50"/>
        <v>249.01287852829267</v>
      </c>
      <c r="U119" s="12"/>
      <c r="V119" s="12">
        <f>V118</f>
        <v>2</v>
      </c>
      <c r="W119" s="12">
        <f t="shared" si="41"/>
        <v>15.000000000000025</v>
      </c>
      <c r="X119" s="12">
        <f t="shared" si="42"/>
        <v>7.996113081388888</v>
      </c>
      <c r="Y119" s="18">
        <f ca="1" t="shared" si="43"/>
        <v>7.985350249365806</v>
      </c>
      <c r="Z119" s="18">
        <f ca="1" t="shared" si="44"/>
        <v>7.998978086941336</v>
      </c>
      <c r="AA119" s="12"/>
      <c r="AB119" s="12"/>
      <c r="AC119" s="18">
        <v>101</v>
      </c>
      <c r="AD119" s="18"/>
      <c r="AE119" s="18"/>
      <c r="AF119" s="18"/>
      <c r="AG119" s="18"/>
      <c r="AH119" s="18"/>
      <c r="AI119" s="12"/>
    </row>
    <row r="120" spans="1:35" ht="12.75">
      <c r="A120" s="12">
        <f t="shared" si="45"/>
        <v>15.150000000000025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2">
        <f>K119+(24*$A$11)</f>
        <v>363.60000000000065</v>
      </c>
      <c r="L120" s="12"/>
      <c r="M120" s="12"/>
      <c r="N120" s="12"/>
      <c r="O120" s="12"/>
      <c r="P120" s="12"/>
      <c r="Q120" s="12"/>
      <c r="R120" s="12">
        <f>R119</f>
        <v>0.07440232597722776</v>
      </c>
      <c r="S120" s="12">
        <f>S119</f>
        <v>0.0002592545915797251</v>
      </c>
      <c r="T120" s="12">
        <f t="shared" si="50"/>
        <v>252.61287849990754</v>
      </c>
      <c r="U120" s="12"/>
      <c r="V120" s="12">
        <f aca="true" t="shared" si="52" ref="V120:V169">V119</f>
        <v>2</v>
      </c>
      <c r="W120" s="12">
        <f t="shared" si="41"/>
        <v>15.150000000000025</v>
      </c>
      <c r="X120" s="12">
        <f t="shared" si="42"/>
        <v>7.997023293043006</v>
      </c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</row>
    <row r="121" spans="1:35" ht="12.75">
      <c r="A121" s="12">
        <f t="shared" si="45"/>
        <v>15.300000000000026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12">
        <f aca="true" t="shared" si="53" ref="K121:K169">K120+(24*$A$11)</f>
        <v>367.20000000000067</v>
      </c>
      <c r="L121" s="12"/>
      <c r="M121" s="12"/>
      <c r="N121" s="12"/>
      <c r="O121" s="12"/>
      <c r="P121" s="12"/>
      <c r="Q121" s="12"/>
      <c r="R121" s="12">
        <f aca="true" t="shared" si="54" ref="R121:R169">R120</f>
        <v>0.07440232597722776</v>
      </c>
      <c r="S121" s="12">
        <f aca="true" t="shared" si="55" ref="S121:S169">S120</f>
        <v>0.0002592545915797251</v>
      </c>
      <c r="T121" s="12">
        <f t="shared" si="50"/>
        <v>256.21287847819224</v>
      </c>
      <c r="U121" s="12"/>
      <c r="V121" s="12">
        <f t="shared" si="52"/>
        <v>2</v>
      </c>
      <c r="W121" s="12">
        <f t="shared" si="41"/>
        <v>15.300000000000026</v>
      </c>
      <c r="X121" s="12">
        <f t="shared" si="42"/>
        <v>7.997720916818653</v>
      </c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</row>
    <row r="122" spans="1:35" ht="12.75">
      <c r="A122" s="12">
        <f t="shared" si="45"/>
        <v>15.450000000000026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>
        <f t="shared" si="53"/>
        <v>370.8000000000007</v>
      </c>
      <c r="L122" s="12"/>
      <c r="M122" s="12"/>
      <c r="N122" s="12"/>
      <c r="O122" s="12"/>
      <c r="P122" s="12"/>
      <c r="Q122" s="12"/>
      <c r="R122" s="12">
        <f t="shared" si="54"/>
        <v>0.07440232597722776</v>
      </c>
      <c r="S122" s="12">
        <f t="shared" si="55"/>
        <v>0.0002592545915797251</v>
      </c>
      <c r="T122" s="12">
        <f t="shared" si="50"/>
        <v>259.81287846157954</v>
      </c>
      <c r="U122" s="12"/>
      <c r="V122" s="12">
        <f t="shared" si="52"/>
        <v>2</v>
      </c>
      <c r="W122" s="12">
        <f t="shared" si="41"/>
        <v>15.450000000000026</v>
      </c>
      <c r="X122" s="12">
        <f t="shared" si="42"/>
        <v>7.99825537319564</v>
      </c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</row>
    <row r="123" spans="1:35" ht="12.75">
      <c r="A123" s="12">
        <f t="shared" si="45"/>
        <v>15.600000000000026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2">
        <f t="shared" si="53"/>
        <v>374.4000000000007</v>
      </c>
      <c r="L123" s="12"/>
      <c r="M123" s="12"/>
      <c r="N123" s="12"/>
      <c r="O123" s="12"/>
      <c r="P123" s="12"/>
      <c r="Q123" s="12"/>
      <c r="R123" s="12">
        <f t="shared" si="54"/>
        <v>0.07440232597722776</v>
      </c>
      <c r="S123" s="12">
        <f t="shared" si="55"/>
        <v>0.0002592545915797251</v>
      </c>
      <c r="T123" s="12">
        <f t="shared" si="50"/>
        <v>263.4128784488704</v>
      </c>
      <c r="U123" s="12"/>
      <c r="V123" s="12">
        <f t="shared" si="52"/>
        <v>2</v>
      </c>
      <c r="W123" s="12">
        <f t="shared" si="41"/>
        <v>15.600000000000026</v>
      </c>
      <c r="X123" s="12">
        <f t="shared" si="42"/>
        <v>7.998664689544341</v>
      </c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</row>
    <row r="124" spans="1:35" ht="12.75">
      <c r="A124" s="12">
        <f t="shared" si="45"/>
        <v>15.750000000000027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>
        <f t="shared" si="53"/>
        <v>378.00000000000074</v>
      </c>
      <c r="L124" s="12"/>
      <c r="M124" s="12"/>
      <c r="N124" s="12"/>
      <c r="O124" s="12"/>
      <c r="P124" s="12"/>
      <c r="Q124" s="12"/>
      <c r="R124" s="12">
        <f t="shared" si="54"/>
        <v>0.07440232597722776</v>
      </c>
      <c r="S124" s="12">
        <f t="shared" si="55"/>
        <v>0.0002592545915797251</v>
      </c>
      <c r="T124" s="12">
        <f t="shared" si="50"/>
        <v>267.01287843914764</v>
      </c>
      <c r="U124" s="12"/>
      <c r="V124" s="12">
        <f t="shared" si="52"/>
        <v>2</v>
      </c>
      <c r="W124" s="12">
        <f t="shared" si="41"/>
        <v>15.750000000000027</v>
      </c>
      <c r="X124" s="12">
        <f t="shared" si="42"/>
        <v>7.998978086941336</v>
      </c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</row>
    <row r="125" spans="1:35" ht="12.75">
      <c r="A125" s="12">
        <f t="shared" si="45"/>
        <v>15.900000000000027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>
        <f t="shared" si="53"/>
        <v>381.60000000000076</v>
      </c>
      <c r="L125" s="12"/>
      <c r="M125" s="12"/>
      <c r="N125" s="12"/>
      <c r="O125" s="12"/>
      <c r="P125" s="12"/>
      <c r="Q125" s="12"/>
      <c r="R125" s="12">
        <f t="shared" si="54"/>
        <v>0.07440232597722776</v>
      </c>
      <c r="S125" s="12">
        <f t="shared" si="55"/>
        <v>0.0002592545915797251</v>
      </c>
      <c r="T125" s="12">
        <f t="shared" si="50"/>
        <v>270.61287843170953</v>
      </c>
      <c r="U125" s="12"/>
      <c r="V125" s="12">
        <f t="shared" si="52"/>
        <v>2</v>
      </c>
      <c r="W125" s="12">
        <f t="shared" si="41"/>
        <v>15.900000000000027</v>
      </c>
      <c r="X125" s="12">
        <f t="shared" si="42"/>
        <v>7.999217996179796</v>
      </c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</row>
    <row r="126" spans="1:35" ht="12.75">
      <c r="A126" s="12">
        <f t="shared" si="45"/>
        <v>16.050000000000026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>
        <f t="shared" si="53"/>
        <v>385.2000000000008</v>
      </c>
      <c r="L126" s="12"/>
      <c r="M126" s="12"/>
      <c r="N126" s="12"/>
      <c r="O126" s="12"/>
      <c r="P126" s="12"/>
      <c r="Q126" s="12"/>
      <c r="R126" s="12">
        <f t="shared" si="54"/>
        <v>0.07440232597722776</v>
      </c>
      <c r="S126" s="12">
        <f t="shared" si="55"/>
        <v>0.0002592545915797251</v>
      </c>
      <c r="T126" s="12">
        <f t="shared" si="50"/>
        <v>274.21287842601913</v>
      </c>
      <c r="U126" s="12"/>
      <c r="V126" s="12">
        <f t="shared" si="52"/>
        <v>2</v>
      </c>
      <c r="W126" s="12">
        <f t="shared" si="41"/>
        <v>16.050000000000026</v>
      </c>
      <c r="X126" s="12">
        <f t="shared" si="42"/>
        <v>7.9994016219674915</v>
      </c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</row>
    <row r="127" spans="1:35" ht="12.75">
      <c r="A127" s="12">
        <f t="shared" si="45"/>
        <v>16.200000000000024</v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>
        <f t="shared" si="53"/>
        <v>388.8000000000008</v>
      </c>
      <c r="L127" s="12"/>
      <c r="M127" s="12"/>
      <c r="N127" s="12"/>
      <c r="O127" s="12"/>
      <c r="P127" s="12"/>
      <c r="Q127" s="12"/>
      <c r="R127" s="12">
        <f t="shared" si="54"/>
        <v>0.07440232597722776</v>
      </c>
      <c r="S127" s="12">
        <f t="shared" si="55"/>
        <v>0.0002592545915797251</v>
      </c>
      <c r="T127" s="12">
        <f t="shared" si="50"/>
        <v>277.8128784216659</v>
      </c>
      <c r="U127" s="12"/>
      <c r="V127" s="12">
        <f t="shared" si="52"/>
        <v>2</v>
      </c>
      <c r="W127" s="12">
        <f t="shared" si="41"/>
        <v>16.200000000000024</v>
      </c>
      <c r="X127" s="12">
        <f t="shared" si="42"/>
        <v>7.999542152496467</v>
      </c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</row>
    <row r="128" spans="1:35" ht="12.75">
      <c r="A128" s="12">
        <f t="shared" si="45"/>
        <v>16.350000000000023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>
        <f t="shared" si="53"/>
        <v>392.40000000000083</v>
      </c>
      <c r="L128" s="12"/>
      <c r="M128" s="12"/>
      <c r="N128" s="12"/>
      <c r="O128" s="12"/>
      <c r="P128" s="12"/>
      <c r="Q128" s="12"/>
      <c r="R128" s="12">
        <f t="shared" si="54"/>
        <v>0.07440232597722776</v>
      </c>
      <c r="S128" s="12">
        <f t="shared" si="55"/>
        <v>0.0002592545915797251</v>
      </c>
      <c r="T128" s="12">
        <f t="shared" si="50"/>
        <v>281.4128784183356</v>
      </c>
      <c r="U128" s="12"/>
      <c r="V128" s="12">
        <f t="shared" si="52"/>
        <v>2</v>
      </c>
      <c r="W128" s="12">
        <f t="shared" si="41"/>
        <v>16.350000000000023</v>
      </c>
      <c r="X128" s="12">
        <f t="shared" si="42"/>
        <v>7.999649692401011</v>
      </c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</row>
    <row r="129" spans="1:35" ht="12.75">
      <c r="A129" s="12">
        <f t="shared" si="45"/>
        <v>16.50000000000002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>
        <f t="shared" si="53"/>
        <v>396.00000000000085</v>
      </c>
      <c r="L129" s="12"/>
      <c r="M129" s="12"/>
      <c r="N129" s="12"/>
      <c r="O129" s="12"/>
      <c r="P129" s="12"/>
      <c r="Q129" s="12"/>
      <c r="R129" s="12">
        <f t="shared" si="54"/>
        <v>0.07440232597722776</v>
      </c>
      <c r="S129" s="12">
        <f t="shared" si="55"/>
        <v>0.0002592545915797251</v>
      </c>
      <c r="T129" s="12">
        <f t="shared" si="50"/>
        <v>285.0128784157878</v>
      </c>
      <c r="U129" s="12"/>
      <c r="V129" s="12">
        <f t="shared" si="52"/>
        <v>2</v>
      </c>
      <c r="W129" s="12">
        <f t="shared" si="41"/>
        <v>16.50000000000002</v>
      </c>
      <c r="X129" s="12">
        <f t="shared" si="42"/>
        <v>7.999731980966397</v>
      </c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</row>
    <row r="130" spans="1:35" ht="12.75">
      <c r="A130" s="12">
        <f t="shared" si="45"/>
        <v>16.65000000000002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>
        <f t="shared" si="53"/>
        <v>399.6000000000009</v>
      </c>
      <c r="L130" s="12"/>
      <c r="M130" s="12"/>
      <c r="N130" s="12"/>
      <c r="O130" s="12"/>
      <c r="P130" s="12"/>
      <c r="Q130" s="12"/>
      <c r="R130" s="12">
        <f t="shared" si="54"/>
        <v>0.07440232597722776</v>
      </c>
      <c r="S130" s="12">
        <f t="shared" si="55"/>
        <v>0.0002592545915797251</v>
      </c>
      <c r="T130" s="12">
        <f t="shared" si="50"/>
        <v>288.6128784138387</v>
      </c>
      <c r="U130" s="12"/>
      <c r="V130" s="12">
        <f t="shared" si="52"/>
        <v>2</v>
      </c>
      <c r="W130" s="12">
        <f t="shared" si="41"/>
        <v>16.65000000000002</v>
      </c>
      <c r="X130" s="12">
        <f t="shared" si="42"/>
        <v>7.999794944203284</v>
      </c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</row>
    <row r="131" spans="1:35" ht="12.75">
      <c r="A131" s="12">
        <f t="shared" si="45"/>
        <v>16.80000000000002</v>
      </c>
      <c r="B131" s="12"/>
      <c r="C131" s="12"/>
      <c r="D131" s="12"/>
      <c r="E131" s="12"/>
      <c r="F131" s="12"/>
      <c r="G131" s="12"/>
      <c r="H131" s="12"/>
      <c r="I131" s="12"/>
      <c r="J131" s="12"/>
      <c r="K131" s="12">
        <f t="shared" si="53"/>
        <v>403.2000000000009</v>
      </c>
      <c r="L131" s="12"/>
      <c r="M131" s="12"/>
      <c r="N131" s="12"/>
      <c r="O131" s="12"/>
      <c r="P131" s="12"/>
      <c r="Q131" s="12"/>
      <c r="R131" s="12">
        <f t="shared" si="54"/>
        <v>0.07440232597722776</v>
      </c>
      <c r="S131" s="12">
        <f t="shared" si="55"/>
        <v>0.0002592545915797251</v>
      </c>
      <c r="T131" s="12">
        <f t="shared" si="50"/>
        <v>292.21287841234755</v>
      </c>
      <c r="U131" s="12"/>
      <c r="V131" s="12">
        <f t="shared" si="52"/>
        <v>2</v>
      </c>
      <c r="W131" s="12">
        <f t="shared" si="41"/>
        <v>16.80000000000002</v>
      </c>
      <c r="X131" s="12">
        <f t="shared" si="42"/>
        <v>7.999843118739817</v>
      </c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</row>
    <row r="132" spans="1:35" ht="12.75">
      <c r="A132" s="12">
        <f t="shared" si="45"/>
        <v>16.950000000000017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>
        <f t="shared" si="53"/>
        <v>406.8000000000009</v>
      </c>
      <c r="L132" s="12"/>
      <c r="M132" s="12"/>
      <c r="N132" s="12"/>
      <c r="O132" s="12"/>
      <c r="P132" s="12"/>
      <c r="Q132" s="12"/>
      <c r="R132" s="12">
        <f t="shared" si="54"/>
        <v>0.07440232597722776</v>
      </c>
      <c r="S132" s="12">
        <f t="shared" si="55"/>
        <v>0.0002592545915797251</v>
      </c>
      <c r="T132" s="12">
        <f t="shared" si="50"/>
        <v>295.81287841120684</v>
      </c>
      <c r="U132" s="12"/>
      <c r="V132" s="12">
        <f t="shared" si="52"/>
        <v>2</v>
      </c>
      <c r="W132" s="12">
        <f t="shared" si="41"/>
        <v>16.950000000000017</v>
      </c>
      <c r="X132" s="12">
        <f t="shared" si="42"/>
        <v>7.999879977013559</v>
      </c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</row>
    <row r="133" spans="1:35" ht="12.75">
      <c r="A133" s="12">
        <f t="shared" si="45"/>
        <v>17.100000000000016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>
        <f t="shared" si="53"/>
        <v>410.40000000000094</v>
      </c>
      <c r="L133" s="12"/>
      <c r="M133" s="12"/>
      <c r="N133" s="12"/>
      <c r="O133" s="12"/>
      <c r="P133" s="12"/>
      <c r="Q133" s="12"/>
      <c r="R133" s="12">
        <f t="shared" si="54"/>
        <v>0.07440232597722776</v>
      </c>
      <c r="S133" s="12">
        <f t="shared" si="55"/>
        <v>0.0002592545915797251</v>
      </c>
      <c r="T133" s="12">
        <f t="shared" si="50"/>
        <v>299.41287841033414</v>
      </c>
      <c r="U133" s="12"/>
      <c r="V133" s="12">
        <f t="shared" si="52"/>
        <v>2</v>
      </c>
      <c r="W133" s="12">
        <f t="shared" si="41"/>
        <v>17.100000000000016</v>
      </c>
      <c r="X133" s="12">
        <f t="shared" si="42"/>
        <v>7.999908176581192</v>
      </c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</row>
    <row r="134" spans="1:35" ht="12.75">
      <c r="A134" s="12">
        <f t="shared" si="45"/>
        <v>17.250000000000014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12">
        <f t="shared" si="53"/>
        <v>414.00000000000097</v>
      </c>
      <c r="L134" s="12"/>
      <c r="M134" s="12"/>
      <c r="N134" s="12"/>
      <c r="O134" s="12"/>
      <c r="P134" s="12"/>
      <c r="Q134" s="12"/>
      <c r="R134" s="12">
        <f t="shared" si="54"/>
        <v>0.07440232597722776</v>
      </c>
      <c r="S134" s="12">
        <f t="shared" si="55"/>
        <v>0.0002592545915797251</v>
      </c>
      <c r="T134" s="12">
        <f t="shared" si="50"/>
        <v>303.01287840966654</v>
      </c>
      <c r="U134" s="12"/>
      <c r="V134" s="12">
        <f t="shared" si="52"/>
        <v>2</v>
      </c>
      <c r="W134" s="12">
        <f t="shared" si="41"/>
        <v>17.250000000000014</v>
      </c>
      <c r="X134" s="12">
        <f t="shared" si="42"/>
        <v>7.999929751157031</v>
      </c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</row>
    <row r="135" spans="1:35" ht="12.75">
      <c r="A135" s="12">
        <f t="shared" si="45"/>
        <v>17.400000000000013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>
        <f t="shared" si="53"/>
        <v>417.600000000001</v>
      </c>
      <c r="L135" s="12"/>
      <c r="M135" s="12"/>
      <c r="N135" s="12"/>
      <c r="O135" s="12"/>
      <c r="P135" s="12"/>
      <c r="Q135" s="12"/>
      <c r="R135" s="12">
        <f t="shared" si="54"/>
        <v>0.07440232597722776</v>
      </c>
      <c r="S135" s="12">
        <f t="shared" si="55"/>
        <v>0.0002592545915797251</v>
      </c>
      <c r="T135" s="12">
        <f t="shared" si="50"/>
        <v>306.6128784091558</v>
      </c>
      <c r="U135" s="12"/>
      <c r="V135" s="12">
        <f t="shared" si="52"/>
        <v>2</v>
      </c>
      <c r="W135" s="12">
        <f t="shared" si="41"/>
        <v>17.400000000000013</v>
      </c>
      <c r="X135" s="12">
        <f t="shared" si="42"/>
        <v>7.999946256944006</v>
      </c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</row>
    <row r="136" spans="1:35" ht="12.75">
      <c r="A136" s="12">
        <f t="shared" si="45"/>
        <v>17.55000000000001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>
        <f t="shared" si="53"/>
        <v>421.200000000001</v>
      </c>
      <c r="L136" s="12"/>
      <c r="M136" s="12"/>
      <c r="N136" s="12"/>
      <c r="O136" s="12"/>
      <c r="P136" s="12"/>
      <c r="Q136" s="12"/>
      <c r="R136" s="12">
        <f t="shared" si="54"/>
        <v>0.07440232597722776</v>
      </c>
      <c r="S136" s="12">
        <f t="shared" si="55"/>
        <v>0.0002592545915797251</v>
      </c>
      <c r="T136" s="12">
        <f t="shared" si="50"/>
        <v>310.2128784087651</v>
      </c>
      <c r="U136" s="12"/>
      <c r="V136" s="12">
        <f t="shared" si="52"/>
        <v>2</v>
      </c>
      <c r="W136" s="12">
        <f t="shared" si="41"/>
        <v>17.55000000000001</v>
      </c>
      <c r="X136" s="12">
        <f t="shared" si="42"/>
        <v>7.999958884686932</v>
      </c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</row>
    <row r="137" spans="1:35" ht="12.75">
      <c r="A137" s="12">
        <f t="shared" si="45"/>
        <v>17.70000000000001</v>
      </c>
      <c r="B137" s="12"/>
      <c r="C137" s="12"/>
      <c r="D137" s="12"/>
      <c r="E137" s="12"/>
      <c r="F137" s="12"/>
      <c r="G137" s="12"/>
      <c r="H137" s="12"/>
      <c r="I137" s="12"/>
      <c r="J137" s="12"/>
      <c r="K137" s="12">
        <f t="shared" si="53"/>
        <v>424.80000000000103</v>
      </c>
      <c r="L137" s="12"/>
      <c r="M137" s="12"/>
      <c r="N137" s="12"/>
      <c r="O137" s="12"/>
      <c r="P137" s="12"/>
      <c r="Q137" s="12"/>
      <c r="R137" s="12">
        <f t="shared" si="54"/>
        <v>0.07440232597722776</v>
      </c>
      <c r="S137" s="12">
        <f t="shared" si="55"/>
        <v>0.0002592545915797251</v>
      </c>
      <c r="T137" s="12">
        <f t="shared" si="50"/>
        <v>313.8128784084662</v>
      </c>
      <c r="U137" s="12"/>
      <c r="V137" s="12">
        <f t="shared" si="52"/>
        <v>2</v>
      </c>
      <c r="W137" s="12">
        <f t="shared" si="41"/>
        <v>17.70000000000001</v>
      </c>
      <c r="X137" s="12">
        <f t="shared" si="42"/>
        <v>7.999968545458332</v>
      </c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</row>
    <row r="138" spans="1:35" ht="12.75">
      <c r="A138" s="12">
        <f t="shared" si="45"/>
        <v>17.85000000000001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12">
        <f t="shared" si="53"/>
        <v>428.40000000000106</v>
      </c>
      <c r="L138" s="12"/>
      <c r="M138" s="12"/>
      <c r="N138" s="12"/>
      <c r="O138" s="12"/>
      <c r="P138" s="12"/>
      <c r="Q138" s="12"/>
      <c r="R138" s="12">
        <f t="shared" si="54"/>
        <v>0.07440232597722776</v>
      </c>
      <c r="S138" s="12">
        <f t="shared" si="55"/>
        <v>0.0002592545915797251</v>
      </c>
      <c r="T138" s="12">
        <f t="shared" si="50"/>
        <v>317.41287840823753</v>
      </c>
      <c r="U138" s="12"/>
      <c r="V138" s="12">
        <f t="shared" si="52"/>
        <v>2</v>
      </c>
      <c r="W138" s="12">
        <f t="shared" si="41"/>
        <v>17.85000000000001</v>
      </c>
      <c r="X138" s="12">
        <f t="shared" si="42"/>
        <v>7.9999759363231835</v>
      </c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</row>
    <row r="139" spans="1:35" ht="12.75">
      <c r="A139" s="12">
        <f t="shared" si="45"/>
        <v>18.000000000000007</v>
      </c>
      <c r="B139" s="12"/>
      <c r="C139" s="12"/>
      <c r="D139" s="12"/>
      <c r="E139" s="12"/>
      <c r="F139" s="12"/>
      <c r="G139" s="12"/>
      <c r="H139" s="12"/>
      <c r="I139" s="12"/>
      <c r="J139" s="12"/>
      <c r="K139" s="12">
        <f t="shared" si="53"/>
        <v>432.0000000000011</v>
      </c>
      <c r="L139" s="12"/>
      <c r="M139" s="12"/>
      <c r="N139" s="12"/>
      <c r="O139" s="12"/>
      <c r="P139" s="12"/>
      <c r="Q139" s="12"/>
      <c r="R139" s="12">
        <f t="shared" si="54"/>
        <v>0.07440232597722776</v>
      </c>
      <c r="S139" s="12">
        <f t="shared" si="55"/>
        <v>0.0002592545915797251</v>
      </c>
      <c r="T139" s="12">
        <f t="shared" si="50"/>
        <v>321.0128784080626</v>
      </c>
      <c r="U139" s="12"/>
      <c r="V139" s="12">
        <f t="shared" si="52"/>
        <v>2</v>
      </c>
      <c r="W139" s="12">
        <f t="shared" si="41"/>
        <v>18.000000000000007</v>
      </c>
      <c r="X139" s="12">
        <f t="shared" si="42"/>
        <v>7.999981590595397</v>
      </c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</row>
    <row r="140" spans="1:35" ht="12.75">
      <c r="A140" s="12">
        <f t="shared" si="45"/>
        <v>18.150000000000006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>
        <f t="shared" si="53"/>
        <v>435.6000000000011</v>
      </c>
      <c r="L140" s="12"/>
      <c r="M140" s="12"/>
      <c r="N140" s="12"/>
      <c r="O140" s="12"/>
      <c r="P140" s="12"/>
      <c r="Q140" s="12"/>
      <c r="R140" s="12">
        <f t="shared" si="54"/>
        <v>0.07440232597722776</v>
      </c>
      <c r="S140" s="12">
        <f t="shared" si="55"/>
        <v>0.0002592545915797251</v>
      </c>
      <c r="T140" s="12">
        <f t="shared" si="50"/>
        <v>324.6128784079288</v>
      </c>
      <c r="U140" s="12"/>
      <c r="V140" s="12">
        <f t="shared" si="52"/>
        <v>2</v>
      </c>
      <c r="W140" s="12">
        <f t="shared" si="41"/>
        <v>18.150000000000006</v>
      </c>
      <c r="X140" s="12">
        <f t="shared" si="42"/>
        <v>7.999985916297744</v>
      </c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</row>
    <row r="141" spans="1:35" ht="12.75">
      <c r="A141" s="12">
        <f t="shared" si="45"/>
        <v>18.300000000000004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>
        <f t="shared" si="53"/>
        <v>439.2000000000011</v>
      </c>
      <c r="L141" s="12"/>
      <c r="M141" s="12"/>
      <c r="N141" s="12"/>
      <c r="O141" s="12"/>
      <c r="P141" s="12"/>
      <c r="Q141" s="12"/>
      <c r="R141" s="12">
        <f t="shared" si="54"/>
        <v>0.07440232597722776</v>
      </c>
      <c r="S141" s="12">
        <f t="shared" si="55"/>
        <v>0.0002592545915797251</v>
      </c>
      <c r="T141" s="12">
        <f t="shared" si="50"/>
        <v>328.21287840782645</v>
      </c>
      <c r="U141" s="12"/>
      <c r="V141" s="12">
        <f t="shared" si="52"/>
        <v>2</v>
      </c>
      <c r="W141" s="12">
        <f t="shared" si="41"/>
        <v>18.300000000000004</v>
      </c>
      <c r="X141" s="12">
        <f t="shared" si="42"/>
        <v>7.9999892255919525</v>
      </c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</row>
    <row r="142" spans="1:35" ht="12.75">
      <c r="A142" s="12">
        <f t="shared" si="45"/>
        <v>18.450000000000003</v>
      </c>
      <c r="B142" s="12"/>
      <c r="C142" s="12"/>
      <c r="D142" s="12"/>
      <c r="E142" s="12"/>
      <c r="F142" s="12"/>
      <c r="G142" s="12"/>
      <c r="H142" s="12"/>
      <c r="I142" s="12"/>
      <c r="J142" s="12"/>
      <c r="K142" s="12">
        <f t="shared" si="53"/>
        <v>442.80000000000115</v>
      </c>
      <c r="L142" s="12"/>
      <c r="M142" s="12"/>
      <c r="N142" s="12"/>
      <c r="O142" s="12"/>
      <c r="P142" s="12"/>
      <c r="Q142" s="12"/>
      <c r="R142" s="12">
        <f t="shared" si="54"/>
        <v>0.07440232597722776</v>
      </c>
      <c r="S142" s="12">
        <f t="shared" si="55"/>
        <v>0.0002592545915797251</v>
      </c>
      <c r="T142" s="12">
        <f t="shared" si="50"/>
        <v>331.8128784077481</v>
      </c>
      <c r="U142" s="12"/>
      <c r="V142" s="12">
        <f t="shared" si="52"/>
        <v>2</v>
      </c>
      <c r="W142" s="12">
        <f t="shared" si="41"/>
        <v>18.450000000000003</v>
      </c>
      <c r="X142" s="12">
        <f t="shared" si="42"/>
        <v>7.999991757297709</v>
      </c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</row>
    <row r="143" spans="1:35" ht="12.75">
      <c r="A143" s="12">
        <f t="shared" si="45"/>
        <v>18.6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>
        <f t="shared" si="53"/>
        <v>446.40000000000117</v>
      </c>
      <c r="L143" s="12"/>
      <c r="M143" s="12"/>
      <c r="N143" s="12"/>
      <c r="O143" s="12"/>
      <c r="P143" s="12"/>
      <c r="Q143" s="12"/>
      <c r="R143" s="12">
        <f t="shared" si="54"/>
        <v>0.07440232597722776</v>
      </c>
      <c r="S143" s="12">
        <f t="shared" si="55"/>
        <v>0.0002592545915797251</v>
      </c>
      <c r="T143" s="12">
        <f t="shared" si="50"/>
        <v>335.4128784076882</v>
      </c>
      <c r="U143" s="12"/>
      <c r="V143" s="12">
        <f t="shared" si="52"/>
        <v>2</v>
      </c>
      <c r="W143" s="12">
        <f t="shared" si="41"/>
        <v>18.6</v>
      </c>
      <c r="X143" s="12">
        <f t="shared" si="42"/>
        <v>7.999993694122756</v>
      </c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</row>
    <row r="144" spans="1:35" ht="12.75">
      <c r="A144" s="12">
        <f t="shared" si="45"/>
        <v>18.75</v>
      </c>
      <c r="B144" s="12"/>
      <c r="C144" s="12"/>
      <c r="D144" s="12"/>
      <c r="E144" s="12"/>
      <c r="F144" s="12"/>
      <c r="G144" s="12"/>
      <c r="H144" s="12"/>
      <c r="I144" s="12"/>
      <c r="J144" s="12"/>
      <c r="K144" s="12">
        <f t="shared" si="53"/>
        <v>450.0000000000012</v>
      </c>
      <c r="L144" s="12"/>
      <c r="M144" s="12"/>
      <c r="N144" s="12"/>
      <c r="O144" s="12"/>
      <c r="P144" s="12"/>
      <c r="Q144" s="12"/>
      <c r="R144" s="12">
        <f t="shared" si="54"/>
        <v>0.07440232597722776</v>
      </c>
      <c r="S144" s="12">
        <f t="shared" si="55"/>
        <v>0.0002592545915797251</v>
      </c>
      <c r="T144" s="12">
        <f t="shared" si="50"/>
        <v>339.0128784076424</v>
      </c>
      <c r="U144" s="12"/>
      <c r="V144" s="12">
        <f t="shared" si="52"/>
        <v>2</v>
      </c>
      <c r="W144" s="12">
        <f t="shared" si="41"/>
        <v>18.75</v>
      </c>
      <c r="X144" s="12">
        <f t="shared" si="42"/>
        <v>7.999995175845786</v>
      </c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</row>
    <row r="145" spans="1:35" ht="12.75">
      <c r="A145" s="12">
        <f t="shared" si="45"/>
        <v>18.9</v>
      </c>
      <c r="B145" s="12"/>
      <c r="C145" s="12"/>
      <c r="D145" s="12"/>
      <c r="E145" s="12"/>
      <c r="F145" s="12"/>
      <c r="G145" s="12"/>
      <c r="H145" s="12"/>
      <c r="I145" s="12"/>
      <c r="J145" s="12"/>
      <c r="K145" s="12">
        <f t="shared" si="53"/>
        <v>453.6000000000012</v>
      </c>
      <c r="L145" s="12"/>
      <c r="M145" s="12"/>
      <c r="N145" s="12"/>
      <c r="O145" s="12"/>
      <c r="P145" s="12"/>
      <c r="Q145" s="12"/>
      <c r="R145" s="12">
        <f t="shared" si="54"/>
        <v>0.07440232597722776</v>
      </c>
      <c r="S145" s="12">
        <f t="shared" si="55"/>
        <v>0.0002592545915797251</v>
      </c>
      <c r="T145" s="12">
        <f t="shared" si="50"/>
        <v>342.61287840760735</v>
      </c>
      <c r="U145" s="12"/>
      <c r="V145" s="12">
        <f t="shared" si="52"/>
        <v>2</v>
      </c>
      <c r="W145" s="12">
        <f t="shared" si="41"/>
        <v>18.9</v>
      </c>
      <c r="X145" s="12">
        <f t="shared" si="42"/>
        <v>7.9999963094025395</v>
      </c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</row>
    <row r="146" spans="1:35" ht="12.75">
      <c r="A146" s="12">
        <f t="shared" si="45"/>
        <v>19.049999999999997</v>
      </c>
      <c r="B146" s="12"/>
      <c r="C146" s="12"/>
      <c r="D146" s="12"/>
      <c r="E146" s="12"/>
      <c r="F146" s="12"/>
      <c r="G146" s="12"/>
      <c r="H146" s="12"/>
      <c r="I146" s="12"/>
      <c r="J146" s="12"/>
      <c r="K146" s="12">
        <f t="shared" si="53"/>
        <v>457.20000000000124</v>
      </c>
      <c r="L146" s="12"/>
      <c r="M146" s="12"/>
      <c r="N146" s="12"/>
      <c r="O146" s="12"/>
      <c r="P146" s="12"/>
      <c r="Q146" s="12"/>
      <c r="R146" s="12">
        <f t="shared" si="54"/>
        <v>0.07440232597722776</v>
      </c>
      <c r="S146" s="12">
        <f t="shared" si="55"/>
        <v>0.0002592545915797251</v>
      </c>
      <c r="T146" s="12">
        <f t="shared" si="50"/>
        <v>346.21287840758055</v>
      </c>
      <c r="U146" s="12"/>
      <c r="V146" s="12">
        <f t="shared" si="52"/>
        <v>2</v>
      </c>
      <c r="W146" s="12">
        <f t="shared" si="41"/>
        <v>19.049999999999997</v>
      </c>
      <c r="X146" s="12">
        <f t="shared" si="42"/>
        <v>7.999997176602397</v>
      </c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</row>
    <row r="147" spans="1:35" ht="12.75">
      <c r="A147" s="12">
        <f t="shared" si="45"/>
        <v>19.199999999999996</v>
      </c>
      <c r="B147" s="12"/>
      <c r="C147" s="12"/>
      <c r="D147" s="12"/>
      <c r="E147" s="12"/>
      <c r="F147" s="12"/>
      <c r="G147" s="12"/>
      <c r="H147" s="12"/>
      <c r="I147" s="12"/>
      <c r="J147" s="12"/>
      <c r="K147" s="12">
        <f t="shared" si="53"/>
        <v>460.80000000000126</v>
      </c>
      <c r="L147" s="12"/>
      <c r="M147" s="12"/>
      <c r="N147" s="12"/>
      <c r="O147" s="12"/>
      <c r="P147" s="12"/>
      <c r="Q147" s="12"/>
      <c r="R147" s="12">
        <f t="shared" si="54"/>
        <v>0.07440232597722776</v>
      </c>
      <c r="S147" s="12">
        <f t="shared" si="55"/>
        <v>0.0002592545915797251</v>
      </c>
      <c r="T147" s="12">
        <f t="shared" si="50"/>
        <v>349.81287840756</v>
      </c>
      <c r="U147" s="12"/>
      <c r="V147" s="12">
        <f t="shared" si="52"/>
        <v>2</v>
      </c>
      <c r="W147" s="12">
        <f t="shared" si="41"/>
        <v>19.199999999999996</v>
      </c>
      <c r="X147" s="12">
        <f t="shared" si="42"/>
        <v>7.999997840032072</v>
      </c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</row>
    <row r="148" spans="1:35" ht="12.75">
      <c r="A148" s="12">
        <f t="shared" si="45"/>
        <v>19.349999999999994</v>
      </c>
      <c r="B148" s="12"/>
      <c r="C148" s="12"/>
      <c r="D148" s="12"/>
      <c r="E148" s="12"/>
      <c r="F148" s="12"/>
      <c r="G148" s="12"/>
      <c r="H148" s="12"/>
      <c r="I148" s="12"/>
      <c r="J148" s="12"/>
      <c r="K148" s="12">
        <f t="shared" si="53"/>
        <v>464.4000000000013</v>
      </c>
      <c r="L148" s="12"/>
      <c r="M148" s="12"/>
      <c r="N148" s="12"/>
      <c r="O148" s="12"/>
      <c r="P148" s="12"/>
      <c r="Q148" s="12"/>
      <c r="R148" s="12">
        <f t="shared" si="54"/>
        <v>0.07440232597722776</v>
      </c>
      <c r="S148" s="12">
        <f t="shared" si="55"/>
        <v>0.0002592545915797251</v>
      </c>
      <c r="T148" s="12">
        <f t="shared" si="50"/>
        <v>353.4128784075443</v>
      </c>
      <c r="U148" s="12"/>
      <c r="V148" s="12">
        <f t="shared" si="52"/>
        <v>2</v>
      </c>
      <c r="W148" s="12">
        <f aca="true" t="shared" si="56" ref="W148:W169">A148</f>
        <v>19.349999999999994</v>
      </c>
      <c r="X148" s="12">
        <f aca="true" t="shared" si="57" ref="X148:X169">$AF$11-LN(1+EXP(-$R148*$T148)*(EXP(LN(10)*($AF$11-$V148))-1))/LN(10)</f>
        <v>7.999998347572227</v>
      </c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</row>
    <row r="149" spans="1:35" ht="12.75">
      <c r="A149" s="12">
        <f aca="true" t="shared" si="58" ref="A149:A169">A148+$A$11</f>
        <v>19.499999999999993</v>
      </c>
      <c r="B149" s="12"/>
      <c r="C149" s="12"/>
      <c r="D149" s="12"/>
      <c r="E149" s="12"/>
      <c r="F149" s="12"/>
      <c r="G149" s="12"/>
      <c r="H149" s="12"/>
      <c r="I149" s="12"/>
      <c r="J149" s="12"/>
      <c r="K149" s="12">
        <f t="shared" si="53"/>
        <v>468.0000000000013</v>
      </c>
      <c r="L149" s="12"/>
      <c r="M149" s="12"/>
      <c r="N149" s="12"/>
      <c r="O149" s="12"/>
      <c r="P149" s="12"/>
      <c r="Q149" s="12"/>
      <c r="R149" s="12">
        <f t="shared" si="54"/>
        <v>0.07440232597722776</v>
      </c>
      <c r="S149" s="12">
        <f t="shared" si="55"/>
        <v>0.0002592545915797251</v>
      </c>
      <c r="T149" s="12">
        <f aca="true" t="shared" si="59" ref="T149:T169">$K149+LN($S149+(1-$S149)*EXP(-$R149*$K149))/$R149</f>
        <v>357.01287840753236</v>
      </c>
      <c r="U149" s="12"/>
      <c r="V149" s="12">
        <f t="shared" si="52"/>
        <v>2</v>
      </c>
      <c r="W149" s="12">
        <f t="shared" si="56"/>
        <v>19.499999999999993</v>
      </c>
      <c r="X149" s="12">
        <f t="shared" si="57"/>
        <v>7.99999873585291</v>
      </c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</row>
    <row r="150" spans="1:35" ht="12.75">
      <c r="A150" s="12">
        <f t="shared" si="58"/>
        <v>19.64999999999999</v>
      </c>
      <c r="B150" s="12"/>
      <c r="C150" s="12"/>
      <c r="D150" s="12"/>
      <c r="E150" s="12"/>
      <c r="F150" s="12"/>
      <c r="G150" s="12"/>
      <c r="H150" s="12"/>
      <c r="I150" s="12"/>
      <c r="J150" s="12"/>
      <c r="K150" s="12">
        <f t="shared" si="53"/>
        <v>471.60000000000133</v>
      </c>
      <c r="L150" s="12"/>
      <c r="M150" s="12"/>
      <c r="N150" s="12"/>
      <c r="O150" s="12"/>
      <c r="P150" s="12"/>
      <c r="Q150" s="12"/>
      <c r="R150" s="12">
        <f t="shared" si="54"/>
        <v>0.07440232597722776</v>
      </c>
      <c r="S150" s="12">
        <f t="shared" si="55"/>
        <v>0.0002592545915797251</v>
      </c>
      <c r="T150" s="12">
        <f t="shared" si="59"/>
        <v>360.61287840752317</v>
      </c>
      <c r="U150" s="12"/>
      <c r="V150" s="12">
        <f t="shared" si="52"/>
        <v>2</v>
      </c>
      <c r="W150" s="12">
        <f t="shared" si="56"/>
        <v>19.64999999999999</v>
      </c>
      <c r="X150" s="12">
        <f t="shared" si="57"/>
        <v>7.9999990328970965</v>
      </c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</row>
    <row r="151" spans="1:35" ht="12.75">
      <c r="A151" s="12">
        <f t="shared" si="58"/>
        <v>19.79999999999999</v>
      </c>
      <c r="B151" s="12"/>
      <c r="C151" s="12"/>
      <c r="D151" s="12"/>
      <c r="E151" s="12"/>
      <c r="F151" s="12"/>
      <c r="G151" s="12"/>
      <c r="H151" s="12"/>
      <c r="I151" s="12"/>
      <c r="J151" s="12"/>
      <c r="K151" s="12">
        <f t="shared" si="53"/>
        <v>475.20000000000135</v>
      </c>
      <c r="L151" s="12"/>
      <c r="M151" s="12"/>
      <c r="N151" s="12"/>
      <c r="O151" s="12"/>
      <c r="P151" s="12"/>
      <c r="Q151" s="12"/>
      <c r="R151" s="12">
        <f t="shared" si="54"/>
        <v>0.07440232597722776</v>
      </c>
      <c r="S151" s="12">
        <f t="shared" si="55"/>
        <v>0.0002592545915797251</v>
      </c>
      <c r="T151" s="12">
        <f t="shared" si="59"/>
        <v>364.2128784075162</v>
      </c>
      <c r="U151" s="12"/>
      <c r="V151" s="12">
        <f t="shared" si="52"/>
        <v>2</v>
      </c>
      <c r="W151" s="12">
        <f t="shared" si="56"/>
        <v>19.79999999999999</v>
      </c>
      <c r="X151" s="12">
        <f t="shared" si="57"/>
        <v>7.999999260143097</v>
      </c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</row>
    <row r="152" spans="1:35" ht="12.75">
      <c r="A152" s="12">
        <f t="shared" si="58"/>
        <v>19.94999999999999</v>
      </c>
      <c r="B152" s="12"/>
      <c r="C152" s="12"/>
      <c r="D152" s="12"/>
      <c r="E152" s="12"/>
      <c r="F152" s="12"/>
      <c r="G152" s="12"/>
      <c r="H152" s="12"/>
      <c r="I152" s="12"/>
      <c r="J152" s="12"/>
      <c r="K152" s="12">
        <f t="shared" si="53"/>
        <v>478.8000000000014</v>
      </c>
      <c r="L152" s="12"/>
      <c r="M152" s="12"/>
      <c r="N152" s="12"/>
      <c r="O152" s="12"/>
      <c r="P152" s="12"/>
      <c r="Q152" s="12"/>
      <c r="R152" s="12">
        <f t="shared" si="54"/>
        <v>0.07440232597722776</v>
      </c>
      <c r="S152" s="12">
        <f t="shared" si="55"/>
        <v>0.0002592545915797251</v>
      </c>
      <c r="T152" s="12">
        <f t="shared" si="59"/>
        <v>367.8128784075108</v>
      </c>
      <c r="U152" s="12"/>
      <c r="V152" s="12">
        <f t="shared" si="52"/>
        <v>2</v>
      </c>
      <c r="W152" s="12">
        <f t="shared" si="56"/>
        <v>19.94999999999999</v>
      </c>
      <c r="X152" s="12">
        <f t="shared" si="57"/>
        <v>7.9999994339917695</v>
      </c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</row>
    <row r="153" spans="1:35" ht="12.75">
      <c r="A153" s="12">
        <f t="shared" si="58"/>
        <v>20.099999999999987</v>
      </c>
      <c r="B153" s="12"/>
      <c r="C153" s="12"/>
      <c r="D153" s="12"/>
      <c r="E153" s="12"/>
      <c r="F153" s="12"/>
      <c r="G153" s="12"/>
      <c r="H153" s="12"/>
      <c r="I153" s="12"/>
      <c r="J153" s="12"/>
      <c r="K153" s="12">
        <f t="shared" si="53"/>
        <v>482.4000000000014</v>
      </c>
      <c r="L153" s="12"/>
      <c r="M153" s="12"/>
      <c r="N153" s="12"/>
      <c r="O153" s="12"/>
      <c r="P153" s="12"/>
      <c r="Q153" s="12"/>
      <c r="R153" s="12">
        <f t="shared" si="54"/>
        <v>0.07440232597722776</v>
      </c>
      <c r="S153" s="12">
        <f t="shared" si="55"/>
        <v>0.0002592545915797251</v>
      </c>
      <c r="T153" s="12">
        <f t="shared" si="59"/>
        <v>371.4128784075067</v>
      </c>
      <c r="U153" s="12"/>
      <c r="V153" s="12">
        <f t="shared" si="52"/>
        <v>2</v>
      </c>
      <c r="W153" s="12">
        <f t="shared" si="56"/>
        <v>20.099999999999987</v>
      </c>
      <c r="X153" s="12">
        <f t="shared" si="57"/>
        <v>7.999999566990183</v>
      </c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</row>
    <row r="154" spans="1:35" ht="12.75">
      <c r="A154" s="12">
        <f t="shared" si="58"/>
        <v>20.249999999999986</v>
      </c>
      <c r="B154" s="12"/>
      <c r="C154" s="12"/>
      <c r="D154" s="12"/>
      <c r="E154" s="12"/>
      <c r="F154" s="12"/>
      <c r="G154" s="12"/>
      <c r="H154" s="12"/>
      <c r="I154" s="12"/>
      <c r="J154" s="12"/>
      <c r="K154" s="12">
        <f t="shared" si="53"/>
        <v>486.0000000000014</v>
      </c>
      <c r="L154" s="12"/>
      <c r="M154" s="12"/>
      <c r="N154" s="12"/>
      <c r="O154" s="12"/>
      <c r="P154" s="12"/>
      <c r="Q154" s="12"/>
      <c r="R154" s="12">
        <f t="shared" si="54"/>
        <v>0.07440232597722776</v>
      </c>
      <c r="S154" s="12">
        <f t="shared" si="55"/>
        <v>0.0002592545915797251</v>
      </c>
      <c r="T154" s="12">
        <f t="shared" si="59"/>
        <v>375.0128784075036</v>
      </c>
      <c r="U154" s="12"/>
      <c r="V154" s="12">
        <f t="shared" si="52"/>
        <v>2</v>
      </c>
      <c r="W154" s="12">
        <f t="shared" si="56"/>
        <v>20.249999999999986</v>
      </c>
      <c r="X154" s="12">
        <f t="shared" si="57"/>
        <v>7.999999668737159</v>
      </c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</row>
    <row r="155" spans="1:35" ht="12.75">
      <c r="A155" s="12">
        <f t="shared" si="58"/>
        <v>20.399999999999984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>
        <f t="shared" si="53"/>
        <v>489.60000000000144</v>
      </c>
      <c r="L155" s="12"/>
      <c r="M155" s="12"/>
      <c r="N155" s="12"/>
      <c r="O155" s="12"/>
      <c r="P155" s="12"/>
      <c r="Q155" s="12"/>
      <c r="R155" s="12">
        <f t="shared" si="54"/>
        <v>0.07440232597722776</v>
      </c>
      <c r="S155" s="12">
        <f t="shared" si="55"/>
        <v>0.0002592545915797251</v>
      </c>
      <c r="T155" s="12">
        <f t="shared" si="59"/>
        <v>378.61287840750117</v>
      </c>
      <c r="U155" s="12"/>
      <c r="V155" s="12">
        <f t="shared" si="52"/>
        <v>2</v>
      </c>
      <c r="W155" s="12">
        <f t="shared" si="56"/>
        <v>20.399999999999984</v>
      </c>
      <c r="X155" s="12">
        <f t="shared" si="57"/>
        <v>7.999999746576029</v>
      </c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</row>
    <row r="156" spans="1:35" ht="12.75">
      <c r="A156" s="12">
        <f t="shared" si="58"/>
        <v>20.549999999999983</v>
      </c>
      <c r="B156" s="12"/>
      <c r="C156" s="12"/>
      <c r="D156" s="12"/>
      <c r="E156" s="12"/>
      <c r="F156" s="12"/>
      <c r="G156" s="12"/>
      <c r="H156" s="12"/>
      <c r="I156" s="12"/>
      <c r="J156" s="12"/>
      <c r="K156" s="12">
        <f t="shared" si="53"/>
        <v>493.20000000000147</v>
      </c>
      <c r="L156" s="12"/>
      <c r="M156" s="12"/>
      <c r="N156" s="12"/>
      <c r="O156" s="12"/>
      <c r="P156" s="12"/>
      <c r="Q156" s="12"/>
      <c r="R156" s="12">
        <f t="shared" si="54"/>
        <v>0.07440232597722776</v>
      </c>
      <c r="S156" s="12">
        <f t="shared" si="55"/>
        <v>0.0002592545915797251</v>
      </c>
      <c r="T156" s="12">
        <f t="shared" si="59"/>
        <v>382.2128784074994</v>
      </c>
      <c r="U156" s="12"/>
      <c r="V156" s="12">
        <f t="shared" si="52"/>
        <v>2</v>
      </c>
      <c r="W156" s="12">
        <f t="shared" si="56"/>
        <v>20.549999999999983</v>
      </c>
      <c r="X156" s="12">
        <f t="shared" si="57"/>
        <v>7.999999806124626</v>
      </c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</row>
    <row r="157" spans="1:35" ht="12.75">
      <c r="A157" s="12">
        <f t="shared" si="58"/>
        <v>20.69999999999998</v>
      </c>
      <c r="B157" s="12"/>
      <c r="C157" s="12"/>
      <c r="D157" s="12"/>
      <c r="E157" s="12"/>
      <c r="F157" s="12"/>
      <c r="G157" s="12"/>
      <c r="H157" s="12"/>
      <c r="I157" s="12"/>
      <c r="J157" s="12"/>
      <c r="K157" s="12">
        <f t="shared" si="53"/>
        <v>496.8000000000015</v>
      </c>
      <c r="L157" s="12"/>
      <c r="M157" s="12"/>
      <c r="N157" s="12"/>
      <c r="O157" s="12"/>
      <c r="P157" s="12"/>
      <c r="Q157" s="12"/>
      <c r="R157" s="12">
        <f t="shared" si="54"/>
        <v>0.07440232597722776</v>
      </c>
      <c r="S157" s="12">
        <f t="shared" si="55"/>
        <v>0.0002592545915797251</v>
      </c>
      <c r="T157" s="12">
        <f t="shared" si="59"/>
        <v>385.81287840749803</v>
      </c>
      <c r="U157" s="12"/>
      <c r="V157" s="12">
        <f t="shared" si="52"/>
        <v>2</v>
      </c>
      <c r="W157" s="12">
        <f t="shared" si="56"/>
        <v>20.69999999999998</v>
      </c>
      <c r="X157" s="12">
        <f t="shared" si="57"/>
        <v>7.999999851680722</v>
      </c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</row>
    <row r="158" spans="1:35" ht="12.75">
      <c r="A158" s="12">
        <f t="shared" si="58"/>
        <v>20.84999999999998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>
        <f t="shared" si="53"/>
        <v>500.4000000000015</v>
      </c>
      <c r="L158" s="12"/>
      <c r="M158" s="12"/>
      <c r="N158" s="12"/>
      <c r="O158" s="12"/>
      <c r="P158" s="12"/>
      <c r="Q158" s="12"/>
      <c r="R158" s="12">
        <f t="shared" si="54"/>
        <v>0.07440232597722776</v>
      </c>
      <c r="S158" s="12">
        <f t="shared" si="55"/>
        <v>0.0002592545915797251</v>
      </c>
      <c r="T158" s="12">
        <f t="shared" si="59"/>
        <v>389.4128784074969</v>
      </c>
      <c r="U158" s="12"/>
      <c r="V158" s="12">
        <f t="shared" si="52"/>
        <v>2</v>
      </c>
      <c r="W158" s="12">
        <f t="shared" si="56"/>
        <v>20.84999999999998</v>
      </c>
      <c r="X158" s="12">
        <f t="shared" si="57"/>
        <v>7.999999886532223</v>
      </c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</row>
    <row r="159" spans="1:35" ht="12.75">
      <c r="A159" s="12">
        <f t="shared" si="58"/>
        <v>20.99999999999998</v>
      </c>
      <c r="B159" s="12"/>
      <c r="C159" s="12"/>
      <c r="D159" s="12"/>
      <c r="E159" s="12"/>
      <c r="F159" s="12"/>
      <c r="G159" s="12"/>
      <c r="H159" s="12"/>
      <c r="I159" s="12"/>
      <c r="J159" s="12"/>
      <c r="K159" s="12">
        <f t="shared" si="53"/>
        <v>504.00000000000153</v>
      </c>
      <c r="L159" s="12"/>
      <c r="M159" s="12"/>
      <c r="N159" s="12"/>
      <c r="O159" s="12"/>
      <c r="P159" s="12"/>
      <c r="Q159" s="12"/>
      <c r="R159" s="12">
        <f t="shared" si="54"/>
        <v>0.07440232597722776</v>
      </c>
      <c r="S159" s="12">
        <f t="shared" si="55"/>
        <v>0.0002592545915797251</v>
      </c>
      <c r="T159" s="12">
        <f t="shared" si="59"/>
        <v>393.01287840749615</v>
      </c>
      <c r="U159" s="12"/>
      <c r="V159" s="12">
        <f t="shared" si="52"/>
        <v>2</v>
      </c>
      <c r="W159" s="12">
        <f t="shared" si="56"/>
        <v>20.99999999999998</v>
      </c>
      <c r="X159" s="12">
        <f t="shared" si="57"/>
        <v>7.999999913194451</v>
      </c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</row>
    <row r="160" spans="1:35" ht="12.75">
      <c r="A160" s="12">
        <f t="shared" si="58"/>
        <v>21.149999999999977</v>
      </c>
      <c r="B160" s="12"/>
      <c r="C160" s="12"/>
      <c r="D160" s="12"/>
      <c r="E160" s="12"/>
      <c r="F160" s="12"/>
      <c r="G160" s="12"/>
      <c r="H160" s="12"/>
      <c r="I160" s="12"/>
      <c r="J160" s="12"/>
      <c r="K160" s="12">
        <f t="shared" si="53"/>
        <v>507.60000000000156</v>
      </c>
      <c r="L160" s="12"/>
      <c r="M160" s="12"/>
      <c r="N160" s="12"/>
      <c r="O160" s="12"/>
      <c r="P160" s="12"/>
      <c r="Q160" s="12"/>
      <c r="R160" s="12">
        <f t="shared" si="54"/>
        <v>0.07440232597722776</v>
      </c>
      <c r="S160" s="12">
        <f t="shared" si="55"/>
        <v>0.0002592545915797251</v>
      </c>
      <c r="T160" s="12">
        <f t="shared" si="59"/>
        <v>396.61287840749554</v>
      </c>
      <c r="U160" s="12"/>
      <c r="V160" s="12">
        <f t="shared" si="52"/>
        <v>2</v>
      </c>
      <c r="W160" s="12">
        <f t="shared" si="56"/>
        <v>21.149999999999977</v>
      </c>
      <c r="X160" s="12">
        <f t="shared" si="57"/>
        <v>7.999999933591689</v>
      </c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</row>
    <row r="161" spans="1:35" ht="12.75">
      <c r="A161" s="12">
        <f t="shared" si="58"/>
        <v>21.299999999999976</v>
      </c>
      <c r="B161" s="12"/>
      <c r="C161" s="12"/>
      <c r="D161" s="12"/>
      <c r="E161" s="12"/>
      <c r="F161" s="12"/>
      <c r="G161" s="12"/>
      <c r="H161" s="12"/>
      <c r="I161" s="12"/>
      <c r="J161" s="12"/>
      <c r="K161" s="12">
        <f t="shared" si="53"/>
        <v>511.2000000000016</v>
      </c>
      <c r="L161" s="12"/>
      <c r="M161" s="12"/>
      <c r="N161" s="12"/>
      <c r="O161" s="12"/>
      <c r="P161" s="12"/>
      <c r="Q161" s="12"/>
      <c r="R161" s="12">
        <f t="shared" si="54"/>
        <v>0.07440232597722776</v>
      </c>
      <c r="S161" s="12">
        <f t="shared" si="55"/>
        <v>0.0002592545915797251</v>
      </c>
      <c r="T161" s="12">
        <f t="shared" si="59"/>
        <v>400.21287840749505</v>
      </c>
      <c r="U161" s="12"/>
      <c r="V161" s="12">
        <f t="shared" si="52"/>
        <v>2</v>
      </c>
      <c r="W161" s="12">
        <f t="shared" si="56"/>
        <v>21.299999999999976</v>
      </c>
      <c r="X161" s="12">
        <f t="shared" si="57"/>
        <v>7.999999949196063</v>
      </c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</row>
    <row r="162" spans="1:35" ht="12.75">
      <c r="A162" s="12">
        <f t="shared" si="58"/>
        <v>21.449999999999974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2">
        <f t="shared" si="53"/>
        <v>514.8000000000015</v>
      </c>
      <c r="L162" s="12"/>
      <c r="M162" s="12"/>
      <c r="N162" s="12"/>
      <c r="O162" s="12"/>
      <c r="P162" s="12"/>
      <c r="Q162" s="12"/>
      <c r="R162" s="12">
        <f t="shared" si="54"/>
        <v>0.07440232597722776</v>
      </c>
      <c r="S162" s="12">
        <f t="shared" si="55"/>
        <v>0.0002592545915797251</v>
      </c>
      <c r="T162" s="12">
        <f t="shared" si="59"/>
        <v>403.8128784074947</v>
      </c>
      <c r="U162" s="12"/>
      <c r="V162" s="12">
        <f t="shared" si="52"/>
        <v>2</v>
      </c>
      <c r="W162" s="12">
        <f t="shared" si="56"/>
        <v>21.449999999999974</v>
      </c>
      <c r="X162" s="12">
        <f t="shared" si="57"/>
        <v>7.99999996113378</v>
      </c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</row>
    <row r="163" spans="1:35" ht="12.75">
      <c r="A163" s="12">
        <f t="shared" si="58"/>
        <v>21.599999999999973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>
        <f t="shared" si="53"/>
        <v>518.4000000000016</v>
      </c>
      <c r="L163" s="12"/>
      <c r="M163" s="12"/>
      <c r="N163" s="12"/>
      <c r="O163" s="12"/>
      <c r="P163" s="12"/>
      <c r="Q163" s="12"/>
      <c r="R163" s="12">
        <f t="shared" si="54"/>
        <v>0.07440232597722776</v>
      </c>
      <c r="S163" s="12">
        <f t="shared" si="55"/>
        <v>0.0002592545915797251</v>
      </c>
      <c r="T163" s="12">
        <f t="shared" si="59"/>
        <v>407.4128784074944</v>
      </c>
      <c r="U163" s="12"/>
      <c r="V163" s="12">
        <f t="shared" si="52"/>
        <v>2</v>
      </c>
      <c r="W163" s="12">
        <f t="shared" si="56"/>
        <v>21.599999999999973</v>
      </c>
      <c r="X163" s="12">
        <f t="shared" si="57"/>
        <v>7.999999970266417</v>
      </c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</row>
    <row r="164" spans="1:35" ht="12.75">
      <c r="A164" s="12">
        <f t="shared" si="58"/>
        <v>21.74999999999997</v>
      </c>
      <c r="B164" s="12"/>
      <c r="C164" s="12"/>
      <c r="D164" s="12"/>
      <c r="E164" s="12"/>
      <c r="F164" s="12"/>
      <c r="G164" s="12"/>
      <c r="H164" s="12"/>
      <c r="I164" s="12"/>
      <c r="J164" s="12"/>
      <c r="K164" s="12">
        <f t="shared" si="53"/>
        <v>522.0000000000016</v>
      </c>
      <c r="L164" s="12"/>
      <c r="M164" s="12"/>
      <c r="N164" s="12"/>
      <c r="O164" s="12"/>
      <c r="P164" s="12"/>
      <c r="Q164" s="12"/>
      <c r="R164" s="12">
        <f t="shared" si="54"/>
        <v>0.07440232597722776</v>
      </c>
      <c r="S164" s="12">
        <f t="shared" si="55"/>
        <v>0.0002592545915797251</v>
      </c>
      <c r="T164" s="12">
        <f t="shared" si="59"/>
        <v>411.0128784074942</v>
      </c>
      <c r="U164" s="12"/>
      <c r="V164" s="12">
        <f t="shared" si="52"/>
        <v>2</v>
      </c>
      <c r="W164" s="12">
        <f t="shared" si="56"/>
        <v>21.74999999999997</v>
      </c>
      <c r="X164" s="12">
        <f t="shared" si="57"/>
        <v>7.999999977253102</v>
      </c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</row>
    <row r="165" spans="1:35" ht="12.75">
      <c r="A165" s="12">
        <f t="shared" si="58"/>
        <v>21.89999999999997</v>
      </c>
      <c r="B165" s="12"/>
      <c r="C165" s="12"/>
      <c r="D165" s="12"/>
      <c r="E165" s="12"/>
      <c r="F165" s="12"/>
      <c r="G165" s="12"/>
      <c r="H165" s="12"/>
      <c r="I165" s="12"/>
      <c r="J165" s="12"/>
      <c r="K165" s="12">
        <f t="shared" si="53"/>
        <v>525.6000000000016</v>
      </c>
      <c r="L165" s="12"/>
      <c r="M165" s="12"/>
      <c r="N165" s="12"/>
      <c r="O165" s="12"/>
      <c r="P165" s="12"/>
      <c r="Q165" s="12"/>
      <c r="R165" s="12">
        <f t="shared" si="54"/>
        <v>0.07440232597722776</v>
      </c>
      <c r="S165" s="12">
        <f t="shared" si="55"/>
        <v>0.0002592545915797251</v>
      </c>
      <c r="T165" s="12">
        <f t="shared" si="59"/>
        <v>414.6128784074941</v>
      </c>
      <c r="U165" s="12"/>
      <c r="V165" s="12">
        <f t="shared" si="52"/>
        <v>2</v>
      </c>
      <c r="W165" s="12">
        <f t="shared" si="56"/>
        <v>21.89999999999997</v>
      </c>
      <c r="X165" s="12">
        <f t="shared" si="57"/>
        <v>7.999999982598083</v>
      </c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</row>
    <row r="166" spans="1:35" ht="12.75">
      <c r="A166" s="12">
        <f t="shared" si="58"/>
        <v>22.04999999999997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>
        <f t="shared" si="53"/>
        <v>529.2000000000016</v>
      </c>
      <c r="L166" s="12"/>
      <c r="M166" s="12"/>
      <c r="N166" s="12"/>
      <c r="O166" s="12"/>
      <c r="P166" s="12"/>
      <c r="Q166" s="12"/>
      <c r="R166" s="12">
        <f t="shared" si="54"/>
        <v>0.07440232597722776</v>
      </c>
      <c r="S166" s="12">
        <f t="shared" si="55"/>
        <v>0.0002592545915797251</v>
      </c>
      <c r="T166" s="12">
        <f t="shared" si="59"/>
        <v>418.212878407494</v>
      </c>
      <c r="U166" s="12"/>
      <c r="V166" s="12">
        <f t="shared" si="52"/>
        <v>2</v>
      </c>
      <c r="W166" s="12">
        <f t="shared" si="56"/>
        <v>22.04999999999997</v>
      </c>
      <c r="X166" s="12">
        <f t="shared" si="57"/>
        <v>7.999999986687119</v>
      </c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</row>
    <row r="167" spans="1:35" ht="12.75">
      <c r="A167" s="12">
        <f t="shared" si="58"/>
        <v>22.199999999999967</v>
      </c>
      <c r="B167" s="12"/>
      <c r="C167" s="12"/>
      <c r="D167" s="12"/>
      <c r="E167" s="12"/>
      <c r="F167" s="12"/>
      <c r="G167" s="12"/>
      <c r="H167" s="12"/>
      <c r="I167" s="12"/>
      <c r="J167" s="12"/>
      <c r="K167" s="12">
        <f t="shared" si="53"/>
        <v>532.8000000000017</v>
      </c>
      <c r="L167" s="12"/>
      <c r="M167" s="12"/>
      <c r="N167" s="12"/>
      <c r="O167" s="12"/>
      <c r="P167" s="12"/>
      <c r="Q167" s="12"/>
      <c r="R167" s="12">
        <f t="shared" si="54"/>
        <v>0.07440232597722776</v>
      </c>
      <c r="S167" s="12">
        <f t="shared" si="55"/>
        <v>0.0002592545915797251</v>
      </c>
      <c r="T167" s="12">
        <f t="shared" si="59"/>
        <v>421.8128784074939</v>
      </c>
      <c r="U167" s="12"/>
      <c r="V167" s="12">
        <f t="shared" si="52"/>
        <v>2</v>
      </c>
      <c r="W167" s="12">
        <f t="shared" si="56"/>
        <v>22.199999999999967</v>
      </c>
      <c r="X167" s="12">
        <f t="shared" si="57"/>
        <v>7.99999998981533</v>
      </c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</row>
    <row r="168" spans="1:35" ht="12.75">
      <c r="A168" s="12">
        <f t="shared" si="58"/>
        <v>22.349999999999966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>
        <f t="shared" si="53"/>
        <v>536.4000000000017</v>
      </c>
      <c r="L168" s="12"/>
      <c r="M168" s="12"/>
      <c r="N168" s="12"/>
      <c r="O168" s="12"/>
      <c r="P168" s="12"/>
      <c r="Q168" s="12"/>
      <c r="R168" s="12">
        <f t="shared" si="54"/>
        <v>0.07440232597722776</v>
      </c>
      <c r="S168" s="12">
        <f t="shared" si="55"/>
        <v>0.0002592545915797251</v>
      </c>
      <c r="T168" s="12">
        <f t="shared" si="59"/>
        <v>425.41287840749385</v>
      </c>
      <c r="U168" s="12"/>
      <c r="V168" s="12">
        <f t="shared" si="52"/>
        <v>2</v>
      </c>
      <c r="W168" s="12">
        <f t="shared" si="56"/>
        <v>22.349999999999966</v>
      </c>
      <c r="X168" s="12">
        <f t="shared" si="57"/>
        <v>7.999999992208485</v>
      </c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</row>
    <row r="169" spans="1:35" ht="12.75">
      <c r="A169" s="12">
        <f t="shared" si="58"/>
        <v>22.499999999999964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>
        <f t="shared" si="53"/>
        <v>540.0000000000017</v>
      </c>
      <c r="L169" s="12"/>
      <c r="M169" s="12"/>
      <c r="N169" s="12"/>
      <c r="O169" s="12"/>
      <c r="P169" s="12"/>
      <c r="Q169" s="12"/>
      <c r="R169" s="12">
        <f t="shared" si="54"/>
        <v>0.07440232597722776</v>
      </c>
      <c r="S169" s="12">
        <f t="shared" si="55"/>
        <v>0.0002592545915797251</v>
      </c>
      <c r="T169" s="12">
        <f t="shared" si="59"/>
        <v>429.0128784074938</v>
      </c>
      <c r="U169" s="12"/>
      <c r="V169" s="12">
        <f t="shared" si="52"/>
        <v>2</v>
      </c>
      <c r="W169" s="12">
        <f t="shared" si="56"/>
        <v>22.499999999999964</v>
      </c>
      <c r="X169" s="12">
        <f t="shared" si="57"/>
        <v>7.999999994039306</v>
      </c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</row>
  </sheetData>
  <sheetProtection password="CC4D" sheet="1"/>
  <mergeCells count="1">
    <mergeCell ref="AO16:AP16"/>
  </mergeCells>
  <dataValidations count="5">
    <dataValidation type="custom" allowBlank="1" showErrorMessage="1" promptTitle="Kun en valgmulighed" prompt="Modellen gælder kun MA-pakket fjerkræ" sqref="H7:H10">
      <formula1>"MAP"</formula1>
    </dataValidation>
    <dataValidation type="decimal" allowBlank="1" showInputMessage="1" showErrorMessage="1" error="Modellens område er 1,5-3,5 log cfu/cm2" sqref="B5">
      <formula1>1.5</formula1>
      <formula2>3.5</formula2>
    </dataValidation>
    <dataValidation type="decimal" allowBlank="1" showInputMessage="1" showErrorMessage="1" error="Modellens område er -1 °C til 7 °C" sqref="B7:B10">
      <formula1>-1</formula1>
      <formula2>7</formula2>
    </dataValidation>
    <dataValidation type="decimal" allowBlank="1" showInputMessage="1" showErrorMessage="1" error="Modellens område er 0,5 til 1,5 log cfu/cm2" sqref="D5">
      <formula1>0.5</formula1>
      <formula2>1.5</formula2>
    </dataValidation>
    <dataValidation type="whole" allowBlank="1" showInputMessage="1" showErrorMessage="1" error="Indtast en værdi mellem 3 og 50 dage - NB der kan kun indtastes hele tal" sqref="D7:D10">
      <formula1>3</formula1>
      <formula2>50</formula2>
    </dataValidation>
  </dataValidations>
  <printOptions/>
  <pageMargins left="0.75" right="0.75" top="1" bottom="1" header="0" footer="0"/>
  <pageSetup fitToHeight="1" fitToWidth="1" horizontalDpi="600" verticalDpi="600" orientation="portrait" paperSize="9" scale="20" r:id="rId4"/>
  <ignoredErrors>
    <ignoredError sqref="N8:N9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Hardy Christensen</dc:creator>
  <cp:keywords/>
  <dc:description/>
  <cp:lastModifiedBy>Lene Meinert</cp:lastModifiedBy>
  <cp:lastPrinted>2011-09-13T06:13:18Z</cp:lastPrinted>
  <dcterms:created xsi:type="dcterms:W3CDTF">2008-04-02T09:51:10Z</dcterms:created>
  <dcterms:modified xsi:type="dcterms:W3CDTF">2012-12-12T10:23:51Z</dcterms:modified>
  <cp:category/>
  <cp:version/>
  <cp:contentType/>
  <cp:contentStatus/>
</cp:coreProperties>
</file>