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Model" sheetId="2" r:id="rId1"/>
  </sheets>
  <calcPr calcId="145621"/>
</workbook>
</file>

<file path=xl/calcChain.xml><?xml version="1.0" encoding="utf-8"?>
<calcChain xmlns="http://schemas.openxmlformats.org/spreadsheetml/2006/main">
  <c r="F51" i="2" l="1"/>
  <c r="E51" i="2"/>
  <c r="G13" i="2"/>
  <c r="F12" i="2" l="1"/>
  <c r="J51" i="2"/>
  <c r="J52" i="2" s="1"/>
  <c r="Q11" i="2"/>
  <c r="Q12" i="2"/>
  <c r="E13" i="2" l="1"/>
  <c r="F13" i="2"/>
  <c r="E52" i="2" l="1"/>
  <c r="D13" i="2" l="1"/>
  <c r="D12" i="2"/>
  <c r="I52" i="2"/>
  <c r="G12" i="2"/>
  <c r="Q13" i="2" s="1"/>
  <c r="E12" i="2"/>
  <c r="F52" i="2"/>
  <c r="C13" i="2" l="1"/>
  <c r="C12" i="2"/>
  <c r="D51" i="2"/>
  <c r="D52" i="2" s="1"/>
  <c r="G52" i="2" s="1"/>
  <c r="H52" i="2" l="1"/>
  <c r="H51" i="2" l="1"/>
  <c r="M52" i="2"/>
  <c r="L52" i="2"/>
  <c r="K51" i="2"/>
  <c r="N51" i="2" l="1"/>
  <c r="L51" i="2"/>
  <c r="N11" i="2"/>
  <c r="N12" i="2"/>
  <c r="N13" i="2"/>
  <c r="O51" i="2"/>
  <c r="M51" i="2"/>
  <c r="O11" i="2" l="1"/>
  <c r="P11" i="2" s="1"/>
  <c r="R11" i="2" s="1"/>
  <c r="O12" i="2"/>
  <c r="P12" i="2" s="1"/>
  <c r="R12" i="2" s="1"/>
  <c r="O13" i="2"/>
  <c r="P13" i="2" s="1"/>
  <c r="R13" i="2" s="1"/>
  <c r="M13" i="2"/>
  <c r="M11" i="2"/>
  <c r="M12" i="2"/>
  <c r="L11" i="2"/>
  <c r="L13" i="2"/>
  <c r="L12" i="2"/>
</calcChain>
</file>

<file path=xl/sharedStrings.xml><?xml version="1.0" encoding="utf-8"?>
<sst xmlns="http://schemas.openxmlformats.org/spreadsheetml/2006/main" count="77" uniqueCount="56">
  <si>
    <t>fedt</t>
  </si>
  <si>
    <t>salt</t>
  </si>
  <si>
    <t>vand</t>
  </si>
  <si>
    <t>Nitrit</t>
  </si>
  <si>
    <t>Svind</t>
  </si>
  <si>
    <t>Salt/vand</t>
  </si>
  <si>
    <t>Start</t>
  </si>
  <si>
    <t>Reduktion</t>
  </si>
  <si>
    <t>GdL</t>
  </si>
  <si>
    <t>Bitec</t>
  </si>
  <si>
    <t>%</t>
  </si>
  <si>
    <t>Salt/Vand</t>
  </si>
  <si>
    <t>slut</t>
  </si>
  <si>
    <t>start</t>
  </si>
  <si>
    <t>andet</t>
  </si>
  <si>
    <t>tørstof</t>
  </si>
  <si>
    <t>total</t>
  </si>
  <si>
    <t>fedt %</t>
  </si>
  <si>
    <t>svind</t>
  </si>
  <si>
    <t>Gram</t>
  </si>
  <si>
    <t>SWPstart</t>
  </si>
  <si>
    <t>fars</t>
  </si>
  <si>
    <t>log(cfu/g)</t>
  </si>
  <si>
    <t>factor</t>
  </si>
  <si>
    <t>middel</t>
  </si>
  <si>
    <t>svind 35%</t>
  </si>
  <si>
    <t>FSC</t>
  </si>
  <si>
    <t>35% Svind</t>
  </si>
  <si>
    <t>Salt i vand beregning Nix Pille</t>
  </si>
  <si>
    <t>snit</t>
  </si>
  <si>
    <t>vand ved</t>
  </si>
  <si>
    <t>svind på 33.25</t>
  </si>
  <si>
    <t>33.25% sv</t>
  </si>
  <si>
    <t>SWP</t>
  </si>
  <si>
    <t>efter 33% svind</t>
  </si>
  <si>
    <t>vand% i pølse</t>
  </si>
  <si>
    <t>protein i rent kød</t>
  </si>
  <si>
    <r>
      <t xml:space="preserve">Reduktion af </t>
    </r>
    <r>
      <rPr>
        <b/>
        <i/>
        <sz val="18"/>
        <color theme="1"/>
        <rFont val="Calibri"/>
        <family val="2"/>
        <scheme val="minor"/>
      </rPr>
      <t>Yersinia enterocolitica</t>
    </r>
    <r>
      <rPr>
        <b/>
        <sz val="18"/>
        <color theme="1"/>
        <rFont val="Calibri"/>
        <family val="2"/>
        <scheme val="minor"/>
      </rPr>
      <t xml:space="preserve"> i spegepølser</t>
    </r>
  </si>
  <si>
    <t xml:space="preserve">Beregningsark </t>
  </si>
  <si>
    <t>24 t</t>
  </si>
  <si>
    <t>48 t</t>
  </si>
  <si>
    <t>72 -96 t</t>
  </si>
  <si>
    <t>Middel pH værdier</t>
  </si>
  <si>
    <t>Målte værdier i fars</t>
  </si>
  <si>
    <t>FSC-111</t>
  </si>
  <si>
    <t>Tilsat tørstof (ikke salt)</t>
  </si>
  <si>
    <t>Tilsat tørstof kan fx være krydderiblanding, dextrose o.l.</t>
  </si>
  <si>
    <t xml:space="preserve">Tilladt interval </t>
  </si>
  <si>
    <t xml:space="preserve">mellem          0 og 5 % </t>
  </si>
  <si>
    <t xml:space="preserve">mellem          8 og 30 % </t>
  </si>
  <si>
    <t xml:space="preserve">mellem          0 og 100 ppm </t>
  </si>
  <si>
    <t xml:space="preserve">mellem          2,7 og 3,2 % </t>
  </si>
  <si>
    <t xml:space="preserve">mellem          15 og 35 % </t>
  </si>
  <si>
    <t>FH 12 oktober 2011</t>
  </si>
  <si>
    <t xml:space="preserve">Indtast målte værdier for fedt %, samt tilsat tørstof (se note), nitrit og salt i farsen, samt forventet tørresvind i de røde felter.  </t>
  </si>
  <si>
    <r>
      <t xml:space="preserve">Modellen returnerer den forventede reduktion af </t>
    </r>
    <r>
      <rPr>
        <b/>
        <i/>
        <sz val="11"/>
        <color theme="1"/>
        <rFont val="Calibri"/>
        <family val="2"/>
        <scheme val="minor"/>
      </rPr>
      <t>Y. enterocolitica</t>
    </r>
    <r>
      <rPr>
        <b/>
        <sz val="11"/>
        <color theme="1"/>
        <rFont val="Calibri"/>
        <family val="2"/>
        <scheme val="minor"/>
      </rPr>
      <t xml:space="preserve"> i 3 forskellige spegpølsetyper (blåt felt).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</si>
</sst>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2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164" fontId="0" fillId="0" borderId="3" xfId="0" applyNumberFormat="1" applyBorder="1"/>
    <xf numFmtId="2" fontId="3" fillId="0" borderId="3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2" fontId="0" fillId="0" borderId="5" xfId="0" applyNumberFormat="1" applyBorder="1"/>
    <xf numFmtId="0" fontId="0" fillId="0" borderId="10" xfId="0" applyBorder="1"/>
    <xf numFmtId="0" fontId="0" fillId="0" borderId="11" xfId="0" applyBorder="1"/>
    <xf numFmtId="0" fontId="0" fillId="0" borderId="0" xfId="0" applyAlignment="1" applyProtection="1">
      <alignment vertical="center"/>
    </xf>
    <xf numFmtId="0" fontId="2" fillId="3" borderId="4" xfId="0" applyFon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2" fontId="7" fillId="7" borderId="5" xfId="0" applyNumberFormat="1" applyFon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0" fillId="8" borderId="14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64" fontId="0" fillId="8" borderId="3" xfId="0" applyNumberForma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8" borderId="19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8" fillId="5" borderId="24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2" fontId="0" fillId="4" borderId="17" xfId="0" applyNumberFormat="1" applyFill="1" applyBorder="1" applyAlignment="1">
      <alignment horizontal="center" vertical="center"/>
    </xf>
    <xf numFmtId="2" fontId="7" fillId="7" borderId="18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8" borderId="2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zoomScale="110" zoomScaleNormal="110" workbookViewId="0">
      <selection activeCell="E11" sqref="E11"/>
    </sheetView>
  </sheetViews>
  <sheetFormatPr defaultRowHeight="15" x14ac:dyDescent="0.25"/>
  <cols>
    <col min="2" max="2" width="11.140625" customWidth="1"/>
    <col min="3" max="4" width="12.140625" customWidth="1"/>
    <col min="5" max="5" width="12.7109375" customWidth="1"/>
    <col min="6" max="7" width="12.140625" customWidth="1"/>
    <col min="12" max="12" width="15" hidden="1" customWidth="1"/>
    <col min="13" max="13" width="10.5703125" customWidth="1"/>
    <col min="14" max="14" width="11.7109375" customWidth="1"/>
    <col min="15" max="17" width="0" hidden="1" customWidth="1"/>
    <col min="18" max="18" width="12.85546875" customWidth="1"/>
  </cols>
  <sheetData>
    <row r="1" spans="2:21" ht="33.75" customHeight="1" x14ac:dyDescent="0.25">
      <c r="B1" s="4" t="s">
        <v>37</v>
      </c>
    </row>
    <row r="2" spans="2:21" ht="27.75" customHeight="1" x14ac:dyDescent="0.25">
      <c r="B2" s="5" t="s">
        <v>38</v>
      </c>
    </row>
    <row r="3" spans="2:21" ht="15" customHeight="1" x14ac:dyDescent="0.25">
      <c r="B3" s="79" t="s">
        <v>53</v>
      </c>
    </row>
    <row r="4" spans="2:21" ht="15" customHeight="1" x14ac:dyDescent="0.25">
      <c r="B4" s="5"/>
    </row>
    <row r="5" spans="2:21" s="78" customFormat="1" ht="21.75" customHeight="1" x14ac:dyDescent="0.25">
      <c r="B5" s="78" t="s">
        <v>54</v>
      </c>
    </row>
    <row r="6" spans="2:21" s="78" customFormat="1" ht="21.75" customHeight="1" x14ac:dyDescent="0.25">
      <c r="B6" s="78" t="s">
        <v>55</v>
      </c>
    </row>
    <row r="7" spans="2:21" ht="15.75" thickBot="1" x14ac:dyDescent="0.3"/>
    <row r="8" spans="2:21" s="6" customFormat="1" ht="21" customHeight="1" thickBot="1" x14ac:dyDescent="0.3">
      <c r="B8" s="47"/>
      <c r="C8" s="81" t="s">
        <v>43</v>
      </c>
      <c r="D8" s="82"/>
      <c r="E8" s="82"/>
      <c r="F8" s="82"/>
      <c r="G8" s="83"/>
      <c r="H8" s="80" t="s">
        <v>42</v>
      </c>
      <c r="I8" s="80"/>
      <c r="J8" s="80"/>
      <c r="K8" s="80"/>
      <c r="L8" s="7" t="s">
        <v>34</v>
      </c>
      <c r="M8" s="84" t="s">
        <v>5</v>
      </c>
      <c r="N8" s="85"/>
      <c r="O8" s="59" t="s">
        <v>27</v>
      </c>
      <c r="P8" s="60" t="s">
        <v>7</v>
      </c>
      <c r="Q8" s="7"/>
      <c r="R8" s="61" t="s">
        <v>7</v>
      </c>
    </row>
    <row r="9" spans="2:21" s="6" customFormat="1" ht="30" x14ac:dyDescent="0.25">
      <c r="B9" s="50"/>
      <c r="C9" s="54" t="s">
        <v>0</v>
      </c>
      <c r="D9" s="55" t="s">
        <v>45</v>
      </c>
      <c r="E9" s="40" t="s">
        <v>3</v>
      </c>
      <c r="F9" s="40" t="s">
        <v>1</v>
      </c>
      <c r="G9" s="70" t="s">
        <v>4</v>
      </c>
      <c r="H9" s="56" t="s">
        <v>6</v>
      </c>
      <c r="I9" s="56" t="s">
        <v>39</v>
      </c>
      <c r="J9" s="56" t="s">
        <v>40</v>
      </c>
      <c r="K9" s="56" t="s">
        <v>41</v>
      </c>
      <c r="L9" s="8" t="s">
        <v>35</v>
      </c>
      <c r="M9" s="57" t="s">
        <v>12</v>
      </c>
      <c r="N9" s="57" t="s">
        <v>13</v>
      </c>
      <c r="O9" s="8" t="s">
        <v>11</v>
      </c>
      <c r="P9" s="9" t="s">
        <v>12</v>
      </c>
      <c r="Q9" s="8" t="s">
        <v>23</v>
      </c>
      <c r="R9" s="17" t="s">
        <v>12</v>
      </c>
      <c r="U9" s="28"/>
    </row>
    <row r="10" spans="2:21" ht="30.75" thickBot="1" x14ac:dyDescent="0.3">
      <c r="B10" s="50" t="s">
        <v>47</v>
      </c>
      <c r="C10" s="71" t="s">
        <v>49</v>
      </c>
      <c r="D10" s="72" t="s">
        <v>48</v>
      </c>
      <c r="E10" s="72" t="s">
        <v>50</v>
      </c>
      <c r="F10" s="72" t="s">
        <v>51</v>
      </c>
      <c r="G10" s="72" t="s">
        <v>52</v>
      </c>
      <c r="H10" s="46"/>
      <c r="I10" s="46"/>
      <c r="J10" s="46"/>
      <c r="K10" s="46"/>
      <c r="L10" s="73" t="s">
        <v>10</v>
      </c>
      <c r="M10" s="74" t="s">
        <v>10</v>
      </c>
      <c r="N10" s="74" t="s">
        <v>10</v>
      </c>
      <c r="O10" s="73" t="s">
        <v>10</v>
      </c>
      <c r="P10" s="75" t="s">
        <v>22</v>
      </c>
      <c r="Q10" s="76"/>
      <c r="R10" s="77" t="s">
        <v>22</v>
      </c>
    </row>
    <row r="11" spans="2:21" ht="18" customHeight="1" x14ac:dyDescent="0.25">
      <c r="B11" s="51" t="s">
        <v>44</v>
      </c>
      <c r="C11" s="62">
        <v>20</v>
      </c>
      <c r="D11" s="63">
        <v>3.5</v>
      </c>
      <c r="E11" s="63">
        <v>100</v>
      </c>
      <c r="F11" s="63">
        <v>2.8</v>
      </c>
      <c r="G11" s="64">
        <v>15</v>
      </c>
      <c r="H11" s="48">
        <v>5.8</v>
      </c>
      <c r="I11" s="49">
        <v>5.2</v>
      </c>
      <c r="J11" s="49">
        <v>4.7</v>
      </c>
      <c r="K11" s="49">
        <v>4.5999999999999996</v>
      </c>
      <c r="L11" s="65">
        <f>L$51</f>
        <v>34.431610486891387</v>
      </c>
      <c r="M11" s="66">
        <f>O$51</f>
        <v>6.7906609010721963</v>
      </c>
      <c r="N11" s="66">
        <f>K$51</f>
        <v>4.9792737729202194</v>
      </c>
      <c r="O11" s="67">
        <f>N$51</f>
        <v>12.182864800657875</v>
      </c>
      <c r="P11" s="68">
        <f>1.203*F11+0.138*N11+0.003566*E11+0.499*H11-1.889*J11-1.683*K11+0.08981*$C$57+0.06896*O11+9.3455</f>
        <v>3.970315137316355</v>
      </c>
      <c r="Q11" s="2">
        <f>-0.000585*G11*G11+0.0491*G11</f>
        <v>0.60487499999999994</v>
      </c>
      <c r="R11" s="69">
        <f>P11*Q11</f>
        <v>2.4015443686842302</v>
      </c>
    </row>
    <row r="12" spans="2:21" ht="18" customHeight="1" x14ac:dyDescent="0.25">
      <c r="B12" s="52" t="s">
        <v>9</v>
      </c>
      <c r="C12" s="29">
        <f>C11</f>
        <v>20</v>
      </c>
      <c r="D12" s="13">
        <f>D11</f>
        <v>3.5</v>
      </c>
      <c r="E12" s="13">
        <f>E11</f>
        <v>100</v>
      </c>
      <c r="F12" s="13">
        <f>F11</f>
        <v>2.8</v>
      </c>
      <c r="G12" s="14">
        <f>G11</f>
        <v>15</v>
      </c>
      <c r="H12" s="42">
        <v>5.8</v>
      </c>
      <c r="I12" s="43">
        <v>5.2</v>
      </c>
      <c r="J12" s="44">
        <v>4.96</v>
      </c>
      <c r="K12" s="44">
        <v>5</v>
      </c>
      <c r="L12" s="30">
        <f>L$51</f>
        <v>34.431610486891387</v>
      </c>
      <c r="M12" s="31">
        <f t="shared" ref="M12:M13" si="0">O$51</f>
        <v>6.7906609010721963</v>
      </c>
      <c r="N12" s="31">
        <f>K$51</f>
        <v>4.9792737729202194</v>
      </c>
      <c r="O12" s="32">
        <f>N$51</f>
        <v>12.182864800657875</v>
      </c>
      <c r="P12" s="33">
        <f>1.203*F12+0.138*N12+0.003566*E12+0.499*H12-1.889*J12-1.683*K12+0.08981*$C$58+0.06896*O12+9.3455</f>
        <v>2.5814501373163541</v>
      </c>
      <c r="Q12" s="2">
        <f>IF(G11&lt;17.5,0.0531*G11,0.0048*G11+0.8455)</f>
        <v>0.79649999999999999</v>
      </c>
      <c r="R12" s="34">
        <f t="shared" ref="R12:R13" si="1">P12*Q12</f>
        <v>2.0561250343724762</v>
      </c>
    </row>
    <row r="13" spans="2:21" ht="18" customHeight="1" thickBot="1" x14ac:dyDescent="0.3">
      <c r="B13" s="53" t="s">
        <v>8</v>
      </c>
      <c r="C13" s="58">
        <f>C11</f>
        <v>20</v>
      </c>
      <c r="D13" s="15">
        <f>D11</f>
        <v>3.5</v>
      </c>
      <c r="E13" s="15">
        <f t="shared" ref="E13:G13" si="2">E11</f>
        <v>100</v>
      </c>
      <c r="F13" s="15">
        <f t="shared" si="2"/>
        <v>2.8</v>
      </c>
      <c r="G13" s="16">
        <f t="shared" si="2"/>
        <v>15</v>
      </c>
      <c r="H13" s="45">
        <v>5.2</v>
      </c>
      <c r="I13" s="46">
        <v>5.2</v>
      </c>
      <c r="J13" s="46">
        <v>5.0999999999999996</v>
      </c>
      <c r="K13" s="46">
        <v>5.0999999999999996</v>
      </c>
      <c r="L13" s="35">
        <f>L$51</f>
        <v>34.431610486891387</v>
      </c>
      <c r="M13" s="36">
        <f t="shared" si="0"/>
        <v>6.7906609010721963</v>
      </c>
      <c r="N13" s="36">
        <f>K$51</f>
        <v>4.9792737729202194</v>
      </c>
      <c r="O13" s="37">
        <f>N$51</f>
        <v>12.182864800657875</v>
      </c>
      <c r="P13" s="38">
        <f>1.203*F13+0.138*N13+0.003566*E13+0.499*H13-1.889*J13-1.683*K13+0.08981*$C$59+0.06896*O13+9.3455</f>
        <v>1.8492901373163573</v>
      </c>
      <c r="Q13" s="1">
        <f>IF(G12&lt;17.5,0.0531*G12,0.0048*G12+0.8455)</f>
        <v>0.79649999999999999</v>
      </c>
      <c r="R13" s="39">
        <f t="shared" si="1"/>
        <v>1.4729595943724785</v>
      </c>
    </row>
    <row r="14" spans="2:21" x14ac:dyDescent="0.25"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21" x14ac:dyDescent="0.25">
      <c r="B15" s="41" t="s">
        <v>46</v>
      </c>
    </row>
    <row r="20" spans="18:18" x14ac:dyDescent="0.25">
      <c r="R20" s="6"/>
    </row>
    <row r="46" spans="1:14" ht="15.75" thickBot="1" x14ac:dyDescent="0.3"/>
    <row r="47" spans="1:14" x14ac:dyDescent="0.25">
      <c r="A47" s="21"/>
      <c r="B47" s="22" t="s">
        <v>28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11"/>
      <c r="B48" s="10"/>
      <c r="C48" s="10"/>
      <c r="D48" s="10"/>
      <c r="E48" s="10" t="s">
        <v>14</v>
      </c>
      <c r="F48" s="10"/>
      <c r="G48" s="10"/>
      <c r="H48" s="10"/>
      <c r="I48" s="10"/>
      <c r="J48" s="10"/>
      <c r="K48" s="10"/>
      <c r="L48" s="10"/>
      <c r="M48" s="10"/>
      <c r="N48" s="24"/>
    </row>
    <row r="49" spans="1:15" ht="30" x14ac:dyDescent="0.25">
      <c r="A49" s="11"/>
      <c r="B49" s="10"/>
      <c r="C49" s="10" t="s">
        <v>16</v>
      </c>
      <c r="D49" s="10" t="s">
        <v>17</v>
      </c>
      <c r="E49" s="10" t="s">
        <v>15</v>
      </c>
      <c r="F49" s="10" t="s">
        <v>1</v>
      </c>
      <c r="G49" s="18" t="s">
        <v>36</v>
      </c>
      <c r="H49" s="10" t="s">
        <v>2</v>
      </c>
      <c r="I49" s="10" t="s">
        <v>18</v>
      </c>
      <c r="J49" s="10" t="s">
        <v>18</v>
      </c>
      <c r="K49" s="10" t="s">
        <v>20</v>
      </c>
      <c r="L49" s="10" t="s">
        <v>30</v>
      </c>
      <c r="M49" s="10" t="s">
        <v>2</v>
      </c>
      <c r="N49" s="24" t="s">
        <v>33</v>
      </c>
      <c r="O49" t="s">
        <v>33</v>
      </c>
    </row>
    <row r="50" spans="1:15" x14ac:dyDescent="0.25">
      <c r="A50" s="11"/>
      <c r="B50" s="10"/>
      <c r="C50" s="10" t="s">
        <v>13</v>
      </c>
      <c r="D50" s="10" t="s">
        <v>10</v>
      </c>
      <c r="E50" s="10" t="s">
        <v>10</v>
      </c>
      <c r="F50" s="10" t="s">
        <v>10</v>
      </c>
      <c r="G50" s="10" t="s">
        <v>10</v>
      </c>
      <c r="H50" s="10" t="s">
        <v>21</v>
      </c>
      <c r="I50" s="10" t="s">
        <v>29</v>
      </c>
      <c r="J50" s="10"/>
      <c r="K50" s="10" t="s">
        <v>10</v>
      </c>
      <c r="L50" s="10" t="s">
        <v>31</v>
      </c>
      <c r="M50" s="10" t="s">
        <v>12</v>
      </c>
      <c r="N50" s="24" t="s">
        <v>32</v>
      </c>
      <c r="O50" t="s">
        <v>12</v>
      </c>
    </row>
    <row r="51" spans="1:15" x14ac:dyDescent="0.25">
      <c r="A51" s="11"/>
      <c r="B51" s="10"/>
      <c r="C51" s="10"/>
      <c r="D51" s="10">
        <f>C11</f>
        <v>20</v>
      </c>
      <c r="E51" s="10">
        <f>+D11</f>
        <v>3.5</v>
      </c>
      <c r="F51" s="10">
        <f>+F11</f>
        <v>2.8</v>
      </c>
      <c r="G51" s="10">
        <v>23.7</v>
      </c>
      <c r="H51" s="19">
        <f>H52*100/C52</f>
        <v>56.2331</v>
      </c>
      <c r="I51" s="10">
        <v>33.25</v>
      </c>
      <c r="J51" s="10">
        <f>G11</f>
        <v>15</v>
      </c>
      <c r="K51" s="20">
        <f>F52*100/H52</f>
        <v>4.9792737729202194</v>
      </c>
      <c r="L51" s="19">
        <f>L52*100/(C52-I52)</f>
        <v>34.431610486891387</v>
      </c>
      <c r="M51" s="10">
        <f>M52*100/(C52-J52)</f>
        <v>48.509529411764703</v>
      </c>
      <c r="N51" s="25">
        <f>F52*100/L52</f>
        <v>12.182864800657875</v>
      </c>
      <c r="O51">
        <f>F52*100/M52</f>
        <v>6.7906609010721963</v>
      </c>
    </row>
    <row r="52" spans="1:15" x14ac:dyDescent="0.25">
      <c r="A52" s="11"/>
      <c r="B52" s="10" t="s">
        <v>19</v>
      </c>
      <c r="C52" s="10">
        <v>1000</v>
      </c>
      <c r="D52" s="10">
        <f>D51*C52/100</f>
        <v>200</v>
      </c>
      <c r="E52" s="10">
        <f>E51*C52/100</f>
        <v>35</v>
      </c>
      <c r="F52" s="10">
        <f>F51*C52/100</f>
        <v>28</v>
      </c>
      <c r="G52" s="10">
        <f>G51*(C52-D52-E52-F52)/100</f>
        <v>174.66899999999998</v>
      </c>
      <c r="H52" s="10">
        <f>C52-D52-E52-F52-G52</f>
        <v>562.33100000000002</v>
      </c>
      <c r="I52" s="10">
        <f>I51*C52/100</f>
        <v>332.5</v>
      </c>
      <c r="J52" s="10">
        <f>J51*C52/100</f>
        <v>150</v>
      </c>
      <c r="K52" s="10"/>
      <c r="L52" s="10">
        <f>H52-I52</f>
        <v>229.83100000000002</v>
      </c>
      <c r="M52" s="10">
        <f>H52-J52</f>
        <v>412.33100000000002</v>
      </c>
      <c r="N52" s="24"/>
    </row>
    <row r="53" spans="1:15" x14ac:dyDescent="0.25">
      <c r="A53" s="1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24"/>
    </row>
    <row r="54" spans="1:15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24"/>
    </row>
    <row r="55" spans="1:15" x14ac:dyDescent="0.25">
      <c r="A55" s="11"/>
      <c r="B55" s="10"/>
      <c r="C55" s="10" t="s">
        <v>24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24"/>
    </row>
    <row r="56" spans="1:15" x14ac:dyDescent="0.25">
      <c r="A56" s="11"/>
      <c r="B56" s="10"/>
      <c r="C56" s="10" t="s">
        <v>25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24"/>
    </row>
    <row r="57" spans="1:15" x14ac:dyDescent="0.25">
      <c r="A57" s="11"/>
      <c r="B57" s="10" t="s">
        <v>26</v>
      </c>
      <c r="C57" s="10">
        <v>34.5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24"/>
    </row>
    <row r="58" spans="1:15" x14ac:dyDescent="0.25">
      <c r="A58" s="11"/>
      <c r="B58" s="10" t="s">
        <v>9</v>
      </c>
      <c r="C58" s="10">
        <v>32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24"/>
    </row>
    <row r="59" spans="1:15" ht="15.75" thickBot="1" x14ac:dyDescent="0.3">
      <c r="A59" s="12"/>
      <c r="B59" s="26" t="s">
        <v>8</v>
      </c>
      <c r="C59" s="26">
        <v>32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7"/>
    </row>
  </sheetData>
  <sheetProtection password="CF25" sheet="1" objects="1" scenarios="1" selectLockedCells="1"/>
  <mergeCells count="3">
    <mergeCell ref="H8:K8"/>
    <mergeCell ref="C8:G8"/>
    <mergeCell ref="M8:N8"/>
  </mergeCells>
  <dataValidations count="5">
    <dataValidation type="decimal" allowBlank="1" showInputMessage="1" showErrorMessage="1" error="&quot;Fedt %&quot; udenfor tilladt interval - korriger venligst!" promptTitle="test" sqref="C11">
      <formula1>8</formula1>
      <formula2>30</formula2>
    </dataValidation>
    <dataValidation type="decimal" allowBlank="1" showInputMessage="1" showErrorMessage="1" error="&quot;Tilsat tørstof&quot; udenfor tilladt interval - korriger venligst!" sqref="D11">
      <formula1>0</formula1>
      <formula2>5</formula2>
    </dataValidation>
    <dataValidation type="decimal" allowBlank="1" showInputMessage="1" showErrorMessage="1" error="&quot;Tilsat nitrit&quot; udenfor tilladt interval - korriger venligst!" sqref="E11">
      <formula1>0</formula1>
      <formula2>100</formula2>
    </dataValidation>
    <dataValidation type="decimal" allowBlank="1" showInputMessage="1" showErrorMessage="1" error="&quot;Salt i fars&quot; udenfor tilladt interval - korriger venligst!" sqref="F11">
      <formula1>2.7</formula1>
      <formula2>3.2</formula2>
    </dataValidation>
    <dataValidation type="decimal" allowBlank="1" showInputMessage="1" showErrorMessage="1" error="&quot;Svind %&quot; udenfor tilladt interval - korriger venligst!_x000a_" sqref="G11">
      <formula1>15</formula1>
      <formula2>35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Company>Teknologisk Institut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Hansen</dc:creator>
  <cp:lastModifiedBy>Lena Sloth</cp:lastModifiedBy>
  <cp:lastPrinted>2011-09-23T10:41:30Z</cp:lastPrinted>
  <dcterms:created xsi:type="dcterms:W3CDTF">2011-09-22T10:46:49Z</dcterms:created>
  <dcterms:modified xsi:type="dcterms:W3CDTF">2013-04-03T08:39:59Z</dcterms:modified>
</cp:coreProperties>
</file>